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70" windowWidth="19440" windowHeight="7875"/>
  </bookViews>
  <sheets>
    <sheet name="Overview" sheetId="1" r:id="rId1"/>
    <sheet name="New Durations" sheetId="2" r:id="rId2"/>
    <sheet name="Country Groups" sheetId="3" r:id="rId3"/>
  </sheets>
  <definedNames>
    <definedName name="AwardedMOBgrant">Overview!$K$4</definedName>
    <definedName name="Awardedmobilityperiods">Overview!$J$4</definedName>
    <definedName name="AwardedOS">Overview!$N$4</definedName>
    <definedName name="AwardedSMgrant">Overview!$G$4</definedName>
    <definedName name="awardedtotalgrant">Overview!#REF!</definedName>
    <definedName name="AwardedTSgrant">Overview!$I$4</definedName>
    <definedName name="Countries">'Country Groups'!$G$2:$G$34</definedName>
    <definedName name="eligiblegrantuse">Overview!#REF!</definedName>
    <definedName name="esttotalgrantuse">Overview!#REF!</definedName>
    <definedName name="esttotalMobgrant">Overview!$K$11</definedName>
    <definedName name="Grantbalance">Overview!$K$11</definedName>
    <definedName name="Paymentreceived">Overview!$P$15</definedName>
    <definedName name="Plannedmobilityperiods">Overview!$J$14</definedName>
    <definedName name="PlannedSMgrantuse">Overview!$G$14</definedName>
    <definedName name="Plannedtotalgrantuse">Overview!$K$14</definedName>
    <definedName name="PlannedTSgrantuse">Overview!$I$14</definedName>
    <definedName name="Realisedmobilityperiods">Overview!$J$9</definedName>
    <definedName name="RealisedSMgrant">Overview!$G$9</definedName>
    <definedName name="Realisedtotalgrant">Overview!$K$9</definedName>
    <definedName name="RealisedTSgrant">Overview!$I$9</definedName>
    <definedName name="RecalulatedOS">Overview!$N$10</definedName>
    <definedName name="RecalulatedOSaftertransfers">Overview!$N$11</definedName>
    <definedName name="RecalulatedrealOSaftertransfers">Overview!$N$9</definedName>
    <definedName name="Requestedadditionalgrant">Overview!#REF!</definedName>
    <definedName name="SMaftertransfer">Overview!$G$8</definedName>
    <definedName name="SMgrantbalance">Overview!$G$11</definedName>
    <definedName name="STaftertransfer">Overview!$I$8</definedName>
    <definedName name="toSMfromOS">Overview!$G$7</definedName>
    <definedName name="toSMfromST">Overview!$G$6</definedName>
    <definedName name="toSMPfromOS">Overview!$E$7</definedName>
    <definedName name="toSMPfromSMS">Overview!$E$5</definedName>
    <definedName name="toSMPfromST">Overview!$E$6</definedName>
    <definedName name="toSMSfromOS">Overview!$C$7</definedName>
    <definedName name="toSMSfromSMP">Overview!$C$5</definedName>
    <definedName name="toSMSfromST">Overview!$C$6</definedName>
    <definedName name="toSTfromOS">Overview!$I$7</definedName>
    <definedName name="TSgrantbalance">Overview!$I$11</definedName>
  </definedNames>
  <calcPr calcId="125725"/>
</workbook>
</file>

<file path=xl/calcChain.xml><?xml version="1.0" encoding="utf-8"?>
<calcChain xmlns="http://schemas.openxmlformats.org/spreadsheetml/2006/main">
  <c r="G6" i="1"/>
  <c r="F8" l="1"/>
  <c r="J8" s="1"/>
  <c r="M1" l="1"/>
  <c r="C11"/>
  <c r="G18" l="1"/>
  <c r="K18"/>
  <c r="E18"/>
  <c r="B18"/>
  <c r="I11"/>
  <c r="H11"/>
  <c r="H12" s="1"/>
  <c r="E11"/>
  <c r="D11"/>
  <c r="D12" s="1"/>
  <c r="B11"/>
  <c r="B12" s="1"/>
  <c r="F12" l="1"/>
  <c r="J12" s="1"/>
  <c r="G10"/>
  <c r="K10" s="1"/>
  <c r="F10"/>
  <c r="J10" s="1"/>
  <c r="E23" i="2" l="1"/>
  <c r="D23"/>
  <c r="C23"/>
  <c r="E11"/>
  <c r="D11"/>
  <c r="C11"/>
  <c r="E8" i="1" l="1"/>
  <c r="C8"/>
  <c r="G7"/>
  <c r="N7" s="1"/>
  <c r="E12" l="1"/>
  <c r="C12"/>
  <c r="G8"/>
  <c r="I8"/>
  <c r="G12" l="1"/>
  <c r="I12"/>
  <c r="F9"/>
  <c r="J9" s="1"/>
  <c r="F4"/>
  <c r="J4" s="1"/>
  <c r="N4" s="1"/>
  <c r="N8" s="1"/>
  <c r="N9" l="1"/>
  <c r="K12"/>
  <c r="F11"/>
  <c r="G9"/>
  <c r="K9" s="1"/>
  <c r="G4"/>
  <c r="K4" s="1"/>
  <c r="P4" s="1"/>
  <c r="A12" l="1"/>
  <c r="Q12"/>
  <c r="M12"/>
  <c r="I13"/>
  <c r="E13"/>
  <c r="M13"/>
  <c r="J13"/>
  <c r="N13" s="1"/>
  <c r="N12" s="1"/>
  <c r="P12" s="1"/>
  <c r="H13"/>
  <c r="F13"/>
  <c r="D13"/>
  <c r="G13"/>
  <c r="B13"/>
  <c r="C13"/>
  <c r="A13"/>
  <c r="Q13"/>
  <c r="P9"/>
  <c r="J11"/>
  <c r="N11" s="1"/>
  <c r="K11"/>
  <c r="G11"/>
  <c r="P11" l="1"/>
  <c r="K8"/>
  <c r="P8" l="1"/>
  <c r="K13"/>
  <c r="P13" s="1"/>
</calcChain>
</file>

<file path=xl/comments1.xml><?xml version="1.0" encoding="utf-8"?>
<comments xmlns="http://schemas.openxmlformats.org/spreadsheetml/2006/main">
  <authors>
    <author>GEHRINGER Johannes (EAC)</author>
    <author>Tóth Tibor</author>
    <author>dell-debrecen</author>
  </authors>
  <commentList>
    <comment ref="K12" authorId="0">
      <text>
        <r>
          <rPr>
            <b/>
            <sz val="9"/>
            <color indexed="81"/>
            <rFont val="Tahoma"/>
            <family val="2"/>
          </rPr>
          <t>GEHRINGER Johannes (EAC):</t>
        </r>
        <r>
          <rPr>
            <sz val="9"/>
            <color indexed="81"/>
            <rFont val="Tahoma"/>
            <family val="2"/>
          </rPr>
          <t xml:space="preserve">
If negative value, to be reimbursed to NA; if positive value, request for additional funds compared to latest version of the grant agreement from NA</t>
        </r>
      </text>
    </comment>
    <comment ref="Q12" authorId="1">
      <text>
        <r>
          <rPr>
            <sz val="9"/>
            <color indexed="81"/>
            <rFont val="Tahoma"/>
            <family val="2"/>
            <charset val="238"/>
          </rPr>
          <t>if negative: pay back to NA, 
if positive: request for more funds</t>
        </r>
      </text>
    </comment>
    <comment ref="Q13" authorId="2">
      <text>
        <r>
          <rPr>
            <sz val="9"/>
            <color indexed="81"/>
            <rFont val="Tahoma"/>
            <family val="2"/>
            <charset val="238"/>
          </rPr>
          <t>As per the latest valid grant agreement</t>
        </r>
      </text>
    </comment>
  </commentList>
</comments>
</file>

<file path=xl/sharedStrings.xml><?xml version="1.0" encoding="utf-8"?>
<sst xmlns="http://schemas.openxmlformats.org/spreadsheetml/2006/main" count="261" uniqueCount="153">
  <si>
    <t>grant</t>
  </si>
  <si>
    <t>MOBILITIES</t>
  </si>
  <si>
    <t>from SMP:</t>
  </si>
  <si>
    <t>from OS:</t>
  </si>
  <si>
    <t>from ST:</t>
  </si>
  <si>
    <t>Staff mobilty (ST)</t>
  </si>
  <si>
    <t>Student mobility (SM)</t>
  </si>
  <si>
    <t>Study periods (SMS)</t>
  </si>
  <si>
    <t>Traineeships (SMP)</t>
  </si>
  <si>
    <t>from SMS:</t>
  </si>
  <si>
    <t>calculated value with error</t>
  </si>
  <si>
    <t>Groups</t>
  </si>
  <si>
    <t>New SMS</t>
  </si>
  <si>
    <t>New SMP</t>
  </si>
  <si>
    <t>New SM</t>
  </si>
  <si>
    <t>Outermost regions</t>
  </si>
  <si>
    <t>Requested grant</t>
  </si>
  <si>
    <t>New STA</t>
  </si>
  <si>
    <t>New STT</t>
  </si>
  <si>
    <t>New ST</t>
  </si>
  <si>
    <t>Country SM groups</t>
  </si>
  <si>
    <t>Grant</t>
  </si>
  <si>
    <t>Country ST groups</t>
  </si>
  <si>
    <t>Countrycode</t>
  </si>
  <si>
    <t>Country</t>
  </si>
  <si>
    <t>SM Group</t>
  </si>
  <si>
    <t>ST Group</t>
  </si>
  <si>
    <t>Group 1</t>
  </si>
  <si>
    <t>STGroup 1</t>
  </si>
  <si>
    <t>AT</t>
  </si>
  <si>
    <t>Austria</t>
  </si>
  <si>
    <t>STGroup 2</t>
  </si>
  <si>
    <t>Group 2</t>
  </si>
  <si>
    <t>BE</t>
  </si>
  <si>
    <t>Belgium</t>
  </si>
  <si>
    <t>Group 3</t>
  </si>
  <si>
    <t>STGroup 3</t>
  </si>
  <si>
    <t>BG</t>
  </si>
  <si>
    <t>Bulgaria</t>
  </si>
  <si>
    <t>STGroup 4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</si>
  <si>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</si>
  <si>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</si>
  <si>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</si>
  <si>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</si>
  <si>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</si>
  <si>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</si>
  <si>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</si>
  <si>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</si>
  <si>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</si>
  <si>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</si>
  <si>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EL</t>
  </si>
  <si>
    <t>Greece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</si>
  <si>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</si>
  <si>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</si>
  <si>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</si>
  <si>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</si>
  <si>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</si>
  <si>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</si>
  <si>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</si>
  <si>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</si>
  <si>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</si>
  <si>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</si>
  <si>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</si>
  <si>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</si>
  <si>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</si>
  <si>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</si>
  <si>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</si>
  <si>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</si>
  <si>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</si>
  <si>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</si>
  <si>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</si>
  <si>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</si>
  <si>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</si>
  <si>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</si>
  <si>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</si>
  <si>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</si>
  <si>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</si>
  <si>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</si>
  <si>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MK</t>
  </si>
  <si>
    <t>FYR Macedonia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</si>
  <si>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</si>
  <si>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</si>
  <si>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</si>
  <si>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</si>
  <si>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</si>
  <si>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</si>
  <si>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</si>
  <si>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</si>
  <si>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</si>
  <si>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</si>
  <si>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</si>
  <si>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</si>
  <si>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</si>
  <si>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</si>
  <si>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</si>
  <si>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</si>
  <si>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</si>
  <si>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</si>
  <si>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</si>
  <si>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</si>
  <si>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SM Group 1 countries</t>
  </si>
  <si>
    <t>SM Group 2 countries</t>
  </si>
  <si>
    <t>SM Group 3 countries</t>
  </si>
  <si>
    <t>ST Group 1 countries</t>
  </si>
  <si>
    <t>ST Group 2 countries</t>
  </si>
  <si>
    <t>ST Group 3 countries</t>
  </si>
  <si>
    <t>ST Group 4 countries</t>
  </si>
  <si>
    <t>KA103 HE interim report</t>
  </si>
  <si>
    <t>Online Linguistic Support 
(OLS)</t>
  </si>
  <si>
    <t>number</t>
  </si>
  <si>
    <t>OLS assessment licences allocated</t>
  </si>
  <si>
    <t>OLS assessment licences used</t>
  </si>
  <si>
    <t>TOTAL GRANT</t>
  </si>
  <si>
    <t>Input by Beneficiary coordinator</t>
  </si>
  <si>
    <t>Activity Type</t>
  </si>
  <si>
    <t>Calculated data</t>
  </si>
  <si>
    <r>
      <rPr>
        <b/>
        <sz val="8"/>
        <rFont val="Calibri"/>
        <family val="2"/>
        <scheme val="minor"/>
      </rPr>
      <t>Awarded</t>
    </r>
    <r>
      <rPr>
        <sz val="8"/>
        <rFont val="Calibri"/>
        <family val="2"/>
        <scheme val="minor"/>
      </rPr>
      <t xml:space="preserve"> mobility numbers and grants 
(as in the grant agreement)</t>
    </r>
  </si>
  <si>
    <r>
      <rPr>
        <b/>
        <sz val="8"/>
        <rFont val="Calibri"/>
        <family val="2"/>
        <scheme val="minor"/>
      </rPr>
      <t>Transfers</t>
    </r>
    <r>
      <rPr>
        <sz val="8"/>
        <rFont val="Calibri"/>
        <family val="2"/>
        <scheme val="minor"/>
      </rPr>
      <t xml:space="preserve"> of the funds 
(between budget items)</t>
    </r>
  </si>
  <si>
    <t>Total mobility</t>
  </si>
  <si>
    <t>Additional language course licences requested</t>
  </si>
  <si>
    <t>OLS language course licences allocated</t>
  </si>
  <si>
    <t>OLS language course licences used</t>
  </si>
  <si>
    <t>OLS language course licences planned to be used</t>
  </si>
  <si>
    <t>OLS assessment licences planned to be used 
from the allocated licenses</t>
  </si>
  <si>
    <t>Additional assessment licences requested</t>
  </si>
  <si>
    <t>OS calculation based on sum of achieved mobilities + planned mobilities: 
up to the 100th participant: 350 EUR per participant + beyond the 100th participant: 200 EUR per additional participant (mobility).
If the sum of achieved mobilities + planned mobilities is greater than the 90% of the awarded OS grant, no recalculation is neccessary. The OS amount is capped by the maximum available OS amount (after transfers to other budget items).</t>
  </si>
  <si>
    <t>OS calculation based on sum of mobility numbers: up to the 100th participant: 350 EUR per participant + beyond the 100th participant: 200 EUR per additional participant (mobility).</t>
  </si>
  <si>
    <t>Transfers from OS (max. 50%):</t>
  </si>
  <si>
    <r>
      <rPr>
        <b/>
        <sz val="8"/>
        <rFont val="Calibri"/>
        <family val="2"/>
        <charset val="238"/>
        <scheme val="minor"/>
      </rPr>
      <t>OS after transfers</t>
    </r>
    <r>
      <rPr>
        <sz val="8"/>
        <rFont val="Calibri"/>
        <family val="2"/>
        <scheme val="minor"/>
      </rPr>
      <t>:</t>
    </r>
  </si>
  <si>
    <t>missing or mistyped value</t>
  </si>
  <si>
    <r>
      <rPr>
        <b/>
        <sz val="8"/>
        <rFont val="Calibri"/>
        <family val="2"/>
        <charset val="238"/>
        <scheme val="minor"/>
      </rPr>
      <t>OS calculated for achieved mobilities</t>
    </r>
    <r>
      <rPr>
        <sz val="8"/>
        <rFont val="Calibri"/>
        <family val="2"/>
        <scheme val="minor"/>
      </rPr>
      <t xml:space="preserve"> (capped by  max. OS available + 90% rule):</t>
    </r>
  </si>
  <si>
    <r>
      <rPr>
        <b/>
        <sz val="8"/>
        <rFont val="Calibri"/>
        <family val="2"/>
        <charset val="238"/>
        <scheme val="minor"/>
      </rPr>
      <t>OS calculated for achieved and planned mobilities</t>
    </r>
    <r>
      <rPr>
        <sz val="8"/>
        <rFont val="Calibri"/>
        <family val="2"/>
        <scheme val="minor"/>
      </rPr>
      <t xml:space="preserve"> (capped + 90% rule):</t>
    </r>
  </si>
  <si>
    <r>
      <rPr>
        <b/>
        <sz val="8"/>
        <rFont val="Calibri"/>
        <family val="2"/>
        <charset val="238"/>
        <scheme val="minor"/>
      </rPr>
      <t xml:space="preserve">Awarded </t>
    </r>
    <r>
      <rPr>
        <sz val="8"/>
        <rFont val="Calibri"/>
        <family val="2"/>
        <scheme val="minor"/>
      </rPr>
      <t>mobility number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scheme val="minor"/>
      </rPr>
      <t>and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scheme val="minor"/>
      </rPr>
      <t xml:space="preserve">grants
</t>
    </r>
    <r>
      <rPr>
        <b/>
        <sz val="8"/>
        <rFont val="Calibri"/>
        <family val="2"/>
        <charset val="238"/>
        <scheme val="minor"/>
      </rPr>
      <t>after transfers</t>
    </r>
  </si>
  <si>
    <r>
      <rPr>
        <b/>
        <sz val="8"/>
        <rFont val="Calibri"/>
        <family val="2"/>
        <charset val="238"/>
        <scheme val="minor"/>
      </rPr>
      <t xml:space="preserve">Awarded </t>
    </r>
    <r>
      <rPr>
        <sz val="8"/>
        <rFont val="Calibri"/>
        <family val="2"/>
        <scheme val="minor"/>
      </rPr>
      <t xml:space="preserve">mobility number and grants
</t>
    </r>
    <r>
      <rPr>
        <b/>
        <sz val="8"/>
        <rFont val="Calibri"/>
        <family val="2"/>
        <charset val="238"/>
        <scheme val="minor"/>
      </rPr>
      <t>after transfers</t>
    </r>
  </si>
  <si>
    <t xml:space="preserve"> </t>
  </si>
  <si>
    <t>Awarded OS grant:</t>
  </si>
  <si>
    <t>Additional student mobilities</t>
  </si>
  <si>
    <t>Additional staff mobilities</t>
  </si>
  <si>
    <r>
      <rPr>
        <b/>
        <sz val="8"/>
        <rFont val="Calibri"/>
        <family val="2"/>
        <scheme val="minor"/>
      </rPr>
      <t>Achieved</t>
    </r>
    <r>
      <rPr>
        <sz val="8"/>
        <rFont val="Calibri"/>
        <family val="2"/>
        <scheme val="minor"/>
      </rPr>
      <t xml:space="preserve"> mobility numbers and grant use</t>
    </r>
    <r>
      <rPr>
        <sz val="8"/>
        <rFont val="Calibri"/>
        <family val="2"/>
        <scheme val="minor"/>
      </rPr>
      <t xml:space="preserve"> (in MT+)</t>
    </r>
  </si>
  <si>
    <r>
      <rPr>
        <b/>
        <sz val="8"/>
        <rFont val="Calibri"/>
        <family val="2"/>
        <scheme val="minor"/>
      </rPr>
      <t>Planned</t>
    </r>
    <r>
      <rPr>
        <sz val="8"/>
        <rFont val="Calibri"/>
        <family val="2"/>
        <scheme val="minor"/>
      </rPr>
      <t xml:space="preserve"> (</t>
    </r>
    <r>
      <rPr>
        <b/>
        <sz val="8"/>
        <rFont val="Calibri"/>
        <family val="2"/>
        <charset val="238"/>
        <scheme val="minor"/>
      </rPr>
      <t>to be achieved</t>
    </r>
    <r>
      <rPr>
        <sz val="8"/>
        <rFont val="Calibri"/>
        <family val="2"/>
        <scheme val="minor"/>
      </rPr>
      <t>) mobility numbers 
and grant use</t>
    </r>
  </si>
  <si>
    <r>
      <rPr>
        <b/>
        <sz val="8"/>
        <rFont val="Calibri"/>
        <family val="2"/>
        <scheme val="minor"/>
      </rPr>
      <t xml:space="preserve">Achieved and planned </t>
    </r>
    <r>
      <rPr>
        <sz val="8"/>
        <rFont val="Calibri"/>
        <family val="2"/>
        <scheme val="minor"/>
      </rPr>
      <t>mobility numbers 
and grant use</t>
    </r>
  </si>
  <si>
    <r>
      <rPr>
        <b/>
        <sz val="8"/>
        <rFont val="Calibri"/>
        <family val="2"/>
        <scheme val="minor"/>
      </rPr>
      <t>Achieved</t>
    </r>
    <r>
      <rPr>
        <sz val="8"/>
        <rFont val="Calibri"/>
        <family val="2"/>
        <scheme val="minor"/>
      </rPr>
      <t xml:space="preserve"> mobility numbers and grant use </t>
    </r>
    <r>
      <rPr>
        <sz val="8"/>
        <rFont val="Calibri"/>
        <family val="2"/>
        <scheme val="minor"/>
      </rPr>
      <t xml:space="preserve"> (in MT+)</t>
    </r>
  </si>
  <si>
    <r>
      <rPr>
        <b/>
        <sz val="8"/>
        <rFont val="Calibri"/>
        <family val="2"/>
        <scheme val="minor"/>
      </rPr>
      <t>Planned</t>
    </r>
    <r>
      <rPr>
        <sz val="8"/>
        <rFont val="Calibri"/>
        <family val="2"/>
        <scheme val="minor"/>
      </rPr>
      <t xml:space="preserve"> (</t>
    </r>
    <r>
      <rPr>
        <b/>
        <sz val="8"/>
        <rFont val="Calibri"/>
        <family val="2"/>
        <charset val="238"/>
        <scheme val="minor"/>
      </rPr>
      <t>to be achieved</t>
    </r>
    <r>
      <rPr>
        <sz val="8"/>
        <rFont val="Calibri"/>
        <family val="2"/>
        <scheme val="minor"/>
      </rPr>
      <t>) mobility numbers and grant use</t>
    </r>
  </si>
  <si>
    <r>
      <rPr>
        <b/>
        <sz val="8"/>
        <rFont val="Calibri"/>
        <family val="2"/>
        <scheme val="minor"/>
      </rPr>
      <t xml:space="preserve">Achieved and planned </t>
    </r>
    <r>
      <rPr>
        <sz val="8"/>
        <rFont val="Calibri"/>
        <family val="2"/>
        <scheme val="minor"/>
      </rPr>
      <t>mobility numbers and grant use</t>
    </r>
  </si>
  <si>
    <t>Outer-most regions/countries</t>
  </si>
  <si>
    <t>Requested total duration (months)</t>
  </si>
  <si>
    <t>Requested total duration (days)</t>
  </si>
  <si>
    <t>Requested total number of participants (mobilities)</t>
  </si>
  <si>
    <r>
      <rPr>
        <b/>
        <sz val="8"/>
        <rFont val="Calibri"/>
        <family val="2"/>
        <scheme val="minor"/>
      </rPr>
      <t>Awarded</t>
    </r>
    <r>
      <rPr>
        <sz val="8"/>
        <rFont val="Calibri"/>
        <family val="2"/>
        <scheme val="minor"/>
      </rPr>
      <t xml:space="preserve"> mobility numbers and grants 
(as in the latest valid  grant agreement)</t>
    </r>
  </si>
  <si>
    <t>Číslo zmluvy o poskytnutí grantu:</t>
  </si>
  <si>
    <t>Názov inštitúcie:</t>
  </si>
  <si>
    <t>Meno a podpis Erasmus koordinátora:</t>
  </si>
  <si>
    <t>Dátum podpisu:</t>
  </si>
</sst>
</file>

<file path=xl/styles.xml><?xml version="1.0" encoding="utf-8"?>
<styleSheet xmlns="http://schemas.openxmlformats.org/spreadsheetml/2006/main">
  <numFmts count="5">
    <numFmt numFmtId="164" formatCode="_-* #,##0.00\ [$€-1]_-;\-* #,##0.00\ [$€-1]_-;_-* &quot;-&quot;??\ [$€-1]_-;_-@_-"/>
    <numFmt numFmtId="165" formatCode="#,##0.00\ [$€-1];\-#,##0.00\ [$€-1]"/>
    <numFmt numFmtId="166" formatCode="General;\-\ 0;"/>
    <numFmt numFmtId="167" formatCode="_-* #,##0\ [$€-1]_-;\-* #,##0\ [$€-1]_-;_-* &quot;-&quot;??\ [$€-1]_-;_-@_-"/>
    <numFmt numFmtId="168" formatCode="#,##0.00\ [$€-1]"/>
  </numFmts>
  <fonts count="3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name val="Calibri"/>
      <family val="2"/>
      <scheme val="minor"/>
    </font>
    <font>
      <sz val="8"/>
      <color theme="1" tint="0.34998626667073579"/>
      <name val="Calibri"/>
      <family val="2"/>
      <charset val="238"/>
      <scheme val="minor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16" applyNumberFormat="0" applyFill="0" applyAlignment="0" applyProtection="0"/>
  </cellStyleXfs>
  <cellXfs count="213">
    <xf numFmtId="0" fontId="0" fillId="0" borderId="0" xfId="0"/>
    <xf numFmtId="0" fontId="9" fillId="0" borderId="0" xfId="1"/>
    <xf numFmtId="0" fontId="9" fillId="0" borderId="0" xfId="1" applyAlignment="1">
      <alignment vertical="center"/>
    </xf>
    <xf numFmtId="49" fontId="12" fillId="0" borderId="1" xfId="3" applyNumberFormat="1" applyFont="1" applyFill="1" applyBorder="1" applyAlignment="1" applyProtection="1">
      <alignment horizontal="center" vertical="center"/>
      <protection locked="0"/>
    </xf>
    <xf numFmtId="0" fontId="11" fillId="5" borderId="1" xfId="1" applyFont="1" applyFill="1" applyBorder="1" applyAlignment="1" applyProtection="1">
      <alignment horizontal="left" vertical="center" indent="1"/>
    </xf>
    <xf numFmtId="0" fontId="11" fillId="5" borderId="1" xfId="1" applyFont="1" applyFill="1" applyBorder="1" applyAlignment="1" applyProtection="1">
      <alignment vertical="center"/>
    </xf>
    <xf numFmtId="167" fontId="11" fillId="5" borderId="1" xfId="3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vertical="center"/>
    </xf>
    <xf numFmtId="0" fontId="11" fillId="0" borderId="5" xfId="1" applyFont="1" applyFill="1" applyBorder="1" applyProtection="1"/>
    <xf numFmtId="0" fontId="12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right"/>
    </xf>
    <xf numFmtId="3" fontId="11" fillId="5" borderId="1" xfId="3" applyNumberFormat="1" applyFont="1" applyFill="1" applyBorder="1" applyAlignment="1" applyProtection="1">
      <alignment horizontal="right" vertical="center" indent="1"/>
    </xf>
    <xf numFmtId="1" fontId="11" fillId="5" borderId="1" xfId="3" applyNumberFormat="1" applyFont="1" applyFill="1" applyBorder="1" applyAlignment="1" applyProtection="1">
      <alignment horizontal="right" vertical="center" indent="1"/>
    </xf>
    <xf numFmtId="0" fontId="12" fillId="0" borderId="1" xfId="1" applyFont="1" applyBorder="1" applyAlignment="1" applyProtection="1">
      <alignment horizontal="left" vertical="center" indent="1"/>
      <protection locked="0"/>
    </xf>
    <xf numFmtId="9" fontId="16" fillId="3" borderId="0" xfId="4" applyNumberFormat="1" applyFont="1" applyFill="1" applyBorder="1" applyAlignment="1">
      <alignment horizontal="center" vertical="center" wrapText="1"/>
    </xf>
    <xf numFmtId="0" fontId="12" fillId="0" borderId="0" xfId="3" applyFont="1" applyFill="1" applyBorder="1"/>
    <xf numFmtId="0" fontId="1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 indent="1"/>
    </xf>
    <xf numFmtId="0" fontId="23" fillId="0" borderId="1" xfId="1" applyFont="1" applyFill="1" applyBorder="1" applyAlignment="1" applyProtection="1">
      <alignment horizontal="left" vertical="center" indent="1"/>
    </xf>
    <xf numFmtId="0" fontId="23" fillId="0" borderId="1" xfId="1" applyFont="1" applyFill="1" applyBorder="1" applyAlignment="1" applyProtection="1">
      <alignment horizontal="center" vertical="center" wrapText="1"/>
    </xf>
    <xf numFmtId="1" fontId="12" fillId="6" borderId="1" xfId="3" applyNumberFormat="1" applyFont="1" applyFill="1" applyBorder="1" applyAlignment="1" applyProtection="1">
      <alignment horizontal="right" vertical="center" indent="1"/>
      <protection locked="0"/>
    </xf>
    <xf numFmtId="3" fontId="12" fillId="6" borderId="1" xfId="3" applyNumberFormat="1" applyFont="1" applyFill="1" applyBorder="1" applyAlignment="1" applyProtection="1">
      <alignment horizontal="right" vertical="center" indent="1"/>
      <protection locked="0"/>
    </xf>
    <xf numFmtId="166" fontId="16" fillId="7" borderId="23" xfId="0" applyNumberFormat="1" applyFont="1" applyFill="1" applyBorder="1" applyAlignment="1" applyProtection="1">
      <alignment horizontal="center" vertical="center"/>
    </xf>
    <xf numFmtId="164" fontId="17" fillId="7" borderId="24" xfId="0" applyNumberFormat="1" applyFont="1" applyFill="1" applyBorder="1" applyAlignment="1" applyProtection="1">
      <alignment horizontal="right" vertical="center" indent="1"/>
    </xf>
    <xf numFmtId="164" fontId="22" fillId="7" borderId="21" xfId="0" applyNumberFormat="1" applyFont="1" applyFill="1" applyBorder="1" applyAlignment="1" applyProtection="1">
      <alignment horizontal="right" vertical="center" indent="1"/>
    </xf>
    <xf numFmtId="164" fontId="22" fillId="7" borderId="24" xfId="0" applyNumberFormat="1" applyFont="1" applyFill="1" applyBorder="1" applyAlignment="1" applyProtection="1">
      <alignment horizontal="right" vertical="center" indent="1"/>
    </xf>
    <xf numFmtId="164" fontId="22" fillId="7" borderId="25" xfId="0" applyNumberFormat="1" applyFont="1" applyFill="1" applyBorder="1" applyAlignment="1" applyProtection="1">
      <alignment horizontal="right" vertical="center" indent="1"/>
    </xf>
    <xf numFmtId="166" fontId="22" fillId="7" borderId="23" xfId="0" applyNumberFormat="1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  <protection locked="0"/>
    </xf>
    <xf numFmtId="164" fontId="23" fillId="6" borderId="25" xfId="0" applyNumberFormat="1" applyFont="1" applyFill="1" applyBorder="1" applyAlignment="1" applyProtection="1">
      <alignment horizontal="right" vertical="center" indent="1"/>
      <protection locked="0"/>
    </xf>
    <xf numFmtId="164" fontId="23" fillId="7" borderId="24" xfId="0" applyNumberFormat="1" applyFont="1" applyFill="1" applyBorder="1" applyAlignment="1" applyProtection="1">
      <alignment horizontal="right" vertical="center" indent="1"/>
    </xf>
    <xf numFmtId="166" fontId="23" fillId="7" borderId="23" xfId="0" applyNumberFormat="1" applyFont="1" applyFill="1" applyBorder="1" applyAlignment="1" applyProtection="1">
      <alignment horizontal="center" vertical="center"/>
    </xf>
    <xf numFmtId="164" fontId="22" fillId="6" borderId="25" xfId="0" applyNumberFormat="1" applyFont="1" applyFill="1" applyBorder="1" applyAlignment="1" applyProtection="1">
      <alignment horizontal="right" vertical="center" indent="1"/>
      <protection locked="0"/>
    </xf>
    <xf numFmtId="0" fontId="16" fillId="7" borderId="26" xfId="0" applyFont="1" applyFill="1" applyBorder="1" applyAlignment="1" applyProtection="1">
      <alignment horizontal="center" vertical="center"/>
    </xf>
    <xf numFmtId="0" fontId="22" fillId="6" borderId="23" xfId="0" applyFont="1" applyFill="1" applyBorder="1" applyAlignment="1" applyProtection="1">
      <alignment horizontal="center" vertical="center"/>
      <protection locked="0"/>
    </xf>
    <xf numFmtId="166" fontId="23" fillId="7" borderId="7" xfId="0" applyNumberFormat="1" applyFont="1" applyFill="1" applyBorder="1" applyAlignment="1" applyProtection="1">
      <alignment horizontal="center" vertical="center"/>
    </xf>
    <xf numFmtId="164" fontId="23" fillId="7" borderId="8" xfId="0" applyNumberFormat="1" applyFont="1" applyFill="1" applyBorder="1" applyAlignment="1" applyProtection="1">
      <alignment horizontal="right" vertical="center" indent="1"/>
    </xf>
    <xf numFmtId="0" fontId="16" fillId="7" borderId="27" xfId="0" applyFont="1" applyFill="1" applyBorder="1" applyAlignment="1" applyProtection="1">
      <alignment horizontal="center" vertical="center"/>
    </xf>
    <xf numFmtId="165" fontId="22" fillId="7" borderId="21" xfId="0" applyNumberFormat="1" applyFont="1" applyFill="1" applyBorder="1" applyAlignment="1" applyProtection="1">
      <alignment horizontal="right" vertical="center" indent="1"/>
    </xf>
    <xf numFmtId="1" fontId="23" fillId="2" borderId="0" xfId="0" applyNumberFormat="1" applyFont="1" applyFill="1" applyBorder="1" applyAlignment="1" applyProtection="1">
      <alignment horizontal="center" vertical="center"/>
      <protection locked="0"/>
    </xf>
    <xf numFmtId="1" fontId="23" fillId="6" borderId="33" xfId="0" applyNumberFormat="1" applyFont="1" applyFill="1" applyBorder="1" applyAlignment="1" applyProtection="1">
      <alignment horizontal="center" vertical="center"/>
      <protection locked="0"/>
    </xf>
    <xf numFmtId="1" fontId="23" fillId="6" borderId="24" xfId="0" applyNumberFormat="1" applyFont="1" applyFill="1" applyBorder="1" applyAlignment="1" applyProtection="1">
      <alignment horizontal="center" vertical="center"/>
      <protection locked="0"/>
    </xf>
    <xf numFmtId="166" fontId="22" fillId="7" borderId="24" xfId="0" applyNumberFormat="1" applyFont="1" applyFill="1" applyBorder="1" applyAlignment="1" applyProtection="1">
      <alignment horizontal="center" vertical="center"/>
    </xf>
    <xf numFmtId="1" fontId="23" fillId="6" borderId="8" xfId="0" applyNumberFormat="1" applyFont="1" applyFill="1" applyBorder="1" applyAlignment="1" applyProtection="1">
      <alignment horizontal="center" vertical="center"/>
      <protection locked="0"/>
    </xf>
    <xf numFmtId="165" fontId="22" fillId="7" borderId="20" xfId="0" applyNumberFormat="1" applyFont="1" applyFill="1" applyBorder="1" applyAlignment="1" applyProtection="1">
      <alignment horizontal="right" vertical="center" indent="1"/>
    </xf>
    <xf numFmtId="165" fontId="22" fillId="7" borderId="18" xfId="0" applyNumberFormat="1" applyFont="1" applyFill="1" applyBorder="1" applyAlignment="1" applyProtection="1">
      <alignment horizontal="right" vertical="center" indent="1"/>
    </xf>
    <xf numFmtId="1" fontId="22" fillId="7" borderId="23" xfId="0" applyNumberFormat="1" applyFont="1" applyFill="1" applyBorder="1" applyAlignment="1" applyProtection="1">
      <alignment horizontal="center" vertical="center"/>
    </xf>
    <xf numFmtId="166" fontId="22" fillId="7" borderId="37" xfId="0" applyNumberFormat="1" applyFont="1" applyFill="1" applyBorder="1" applyAlignment="1" applyProtection="1">
      <alignment horizontal="center" vertical="center"/>
    </xf>
    <xf numFmtId="1" fontId="16" fillId="7" borderId="37" xfId="0" applyNumberFormat="1" applyFont="1" applyFill="1" applyBorder="1" applyAlignment="1" applyProtection="1">
      <alignment horizontal="center" vertical="center"/>
    </xf>
    <xf numFmtId="166" fontId="23" fillId="7" borderId="37" xfId="0" applyNumberFormat="1" applyFont="1" applyFill="1" applyBorder="1" applyAlignment="1" applyProtection="1">
      <alignment horizontal="center" vertical="center"/>
    </xf>
    <xf numFmtId="164" fontId="23" fillId="7" borderId="38" xfId="0" applyNumberFormat="1" applyFont="1" applyFill="1" applyBorder="1" applyAlignment="1" applyProtection="1">
      <alignment horizontal="right" vertical="center" indent="1"/>
    </xf>
    <xf numFmtId="165" fontId="23" fillId="7" borderId="10" xfId="0" applyNumberFormat="1" applyFont="1" applyFill="1" applyBorder="1" applyAlignment="1" applyProtection="1">
      <alignment horizontal="right" vertical="center" indent="1"/>
    </xf>
    <xf numFmtId="0" fontId="23" fillId="0" borderId="1" xfId="1" applyFont="1" applyFill="1" applyBorder="1" applyAlignment="1" applyProtection="1">
      <alignment horizontal="center" vertical="center"/>
    </xf>
    <xf numFmtId="165" fontId="24" fillId="6" borderId="40" xfId="0" applyNumberFormat="1" applyFont="1" applyFill="1" applyBorder="1" applyAlignment="1" applyProtection="1">
      <alignment horizontal="right" vertical="center" indent="1"/>
      <protection locked="0"/>
    </xf>
    <xf numFmtId="164" fontId="23" fillId="6" borderId="24" xfId="0" applyNumberFormat="1" applyFont="1" applyFill="1" applyBorder="1" applyAlignment="1" applyProtection="1">
      <alignment horizontal="right" vertical="center" indent="1"/>
      <protection locked="0"/>
    </xf>
    <xf numFmtId="165" fontId="24" fillId="6" borderId="24" xfId="0" applyNumberFormat="1" applyFont="1" applyFill="1" applyBorder="1" applyAlignment="1" applyProtection="1">
      <alignment horizontal="right" vertical="center" indent="1"/>
      <protection locked="0"/>
    </xf>
    <xf numFmtId="164" fontId="24" fillId="7" borderId="24" xfId="0" applyNumberFormat="1" applyFont="1" applyFill="1" applyBorder="1" applyAlignment="1" applyProtection="1">
      <alignment horizontal="right" vertical="center" indent="1"/>
    </xf>
    <xf numFmtId="0" fontId="24" fillId="6" borderId="23" xfId="0" applyFont="1" applyFill="1" applyBorder="1" applyAlignment="1" applyProtection="1">
      <alignment horizontal="center" vertical="center"/>
      <protection locked="0"/>
    </xf>
    <xf numFmtId="164" fontId="24" fillId="6" borderId="24" xfId="0" applyNumberFormat="1" applyFont="1" applyFill="1" applyBorder="1" applyAlignment="1" applyProtection="1">
      <alignment horizontal="right" vertical="center" indent="1"/>
      <protection locked="0"/>
    </xf>
    <xf numFmtId="164" fontId="23" fillId="7" borderId="36" xfId="0" applyNumberFormat="1" applyFont="1" applyFill="1" applyBorder="1" applyAlignment="1" applyProtection="1">
      <alignment horizontal="right" vertical="center" indent="1"/>
    </xf>
    <xf numFmtId="164" fontId="7" fillId="6" borderId="0" xfId="4" applyNumberFormat="1" applyFont="1" applyFill="1" applyBorder="1" applyAlignment="1">
      <alignment vertical="center"/>
    </xf>
    <xf numFmtId="0" fontId="24" fillId="6" borderId="27" xfId="0" applyFont="1" applyFill="1" applyBorder="1" applyAlignment="1" applyProtection="1">
      <alignment horizontal="center" vertical="center"/>
      <protection locked="0"/>
    </xf>
    <xf numFmtId="0" fontId="17" fillId="6" borderId="2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Protection="1"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17" fillId="8" borderId="34" xfId="0" applyFont="1" applyFill="1" applyBorder="1" applyAlignment="1" applyProtection="1">
      <alignment horizontal="center"/>
      <protection locked="0"/>
    </xf>
    <xf numFmtId="0" fontId="17" fillId="8" borderId="10" xfId="0" applyFont="1" applyFill="1" applyBorder="1" applyAlignment="1" applyProtection="1">
      <alignment horizontal="center"/>
      <protection locked="0"/>
    </xf>
    <xf numFmtId="0" fontId="17" fillId="8" borderId="35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left" vertical="center" wrapText="1" indent="1"/>
      <protection locked="0"/>
    </xf>
    <xf numFmtId="164" fontId="22" fillId="2" borderId="0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9" xfId="0" applyFont="1" applyBorder="1" applyAlignment="1" applyProtection="1">
      <alignment horizontal="right" vertical="center" indent="1"/>
      <protection locked="0"/>
    </xf>
    <xf numFmtId="165" fontId="22" fillId="2" borderId="0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0" xfId="0" applyFont="1" applyBorder="1" applyAlignment="1" applyProtection="1">
      <alignment horizontal="left" vertical="center" wrapText="1" indent="1"/>
      <protection locked="0"/>
    </xf>
    <xf numFmtId="0" fontId="24" fillId="0" borderId="0" xfId="0" applyFont="1" applyBorder="1" applyAlignment="1" applyProtection="1">
      <alignment horizontal="left" vertical="center" wrapText="1" indent="1"/>
      <protection locked="0"/>
    </xf>
    <xf numFmtId="165" fontId="27" fillId="0" borderId="23" xfId="0" applyNumberFormat="1" applyFont="1" applyFill="1" applyBorder="1" applyAlignment="1" applyProtection="1">
      <alignment horizontal="right" vertical="center" indent="1"/>
      <protection locked="0"/>
    </xf>
    <xf numFmtId="0" fontId="17" fillId="8" borderId="5" xfId="0" applyFont="1" applyFill="1" applyBorder="1" applyAlignment="1" applyProtection="1">
      <alignment horizontal="center"/>
      <protection locked="0"/>
    </xf>
    <xf numFmtId="0" fontId="17" fillId="8" borderId="9" xfId="0" applyFont="1" applyFill="1" applyBorder="1" applyAlignment="1" applyProtection="1">
      <alignment horizontal="center"/>
      <protection locked="0"/>
    </xf>
    <xf numFmtId="0" fontId="17" fillId="8" borderId="0" xfId="0" applyFont="1" applyFill="1" applyBorder="1" applyAlignment="1" applyProtection="1">
      <alignment horizontal="center"/>
      <protection locked="0"/>
    </xf>
    <xf numFmtId="0" fontId="17" fillId="8" borderId="44" xfId="0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Alignment="1" applyProtection="1">
      <alignment horizontal="right" vertical="center" indent="1"/>
      <protection locked="0"/>
    </xf>
    <xf numFmtId="0" fontId="17" fillId="2" borderId="9" xfId="0" applyFont="1" applyFill="1" applyBorder="1" applyAlignment="1" applyProtection="1">
      <alignment horizontal="right" vertical="center" indent="1"/>
      <protection locked="0"/>
    </xf>
    <xf numFmtId="0" fontId="17" fillId="2" borderId="0" xfId="0" applyFont="1" applyFill="1" applyBorder="1" applyAlignment="1" applyProtection="1">
      <alignment horizontal="right" vertical="center" indent="1"/>
      <protection locked="0"/>
    </xf>
    <xf numFmtId="0" fontId="17" fillId="2" borderId="49" xfId="0" applyFont="1" applyFill="1" applyBorder="1" applyAlignment="1" applyProtection="1">
      <alignment horizontal="right" vertical="center" indent="1"/>
      <protection locked="0"/>
    </xf>
    <xf numFmtId="165" fontId="27" fillId="0" borderId="19" xfId="0" applyNumberFormat="1" applyFont="1" applyFill="1" applyBorder="1" applyAlignment="1" applyProtection="1">
      <alignment horizontal="right" vertical="center" indent="1"/>
      <protection locked="0"/>
    </xf>
    <xf numFmtId="0" fontId="17" fillId="2" borderId="48" xfId="0" applyFont="1" applyFill="1" applyBorder="1" applyAlignment="1" applyProtection="1">
      <alignment horizontal="right" vertical="center" indent="1"/>
      <protection locked="0"/>
    </xf>
    <xf numFmtId="0" fontId="0" fillId="0" borderId="0" xfId="0" applyFill="1" applyProtection="1">
      <protection locked="0"/>
    </xf>
    <xf numFmtId="0" fontId="17" fillId="8" borderId="45" xfId="0" applyFont="1" applyFill="1" applyBorder="1" applyAlignment="1" applyProtection="1">
      <alignment horizontal="center"/>
      <protection locked="0"/>
    </xf>
    <xf numFmtId="165" fontId="19" fillId="0" borderId="26" xfId="0" applyNumberFormat="1" applyFont="1" applyFill="1" applyBorder="1" applyAlignment="1" applyProtection="1">
      <alignment horizontal="right" vertical="center" indent="1"/>
      <protection locked="0"/>
    </xf>
    <xf numFmtId="0" fontId="17" fillId="2" borderId="50" xfId="0" applyFont="1" applyFill="1" applyBorder="1" applyAlignment="1" applyProtection="1">
      <alignment horizontal="right" vertical="center" indent="1"/>
      <protection locked="0"/>
    </xf>
    <xf numFmtId="0" fontId="12" fillId="0" borderId="27" xfId="0" applyFont="1" applyBorder="1" applyAlignment="1" applyProtection="1">
      <alignment horizontal="left" vertical="center" wrapText="1" indent="1"/>
      <protection locked="0"/>
    </xf>
    <xf numFmtId="0" fontId="12" fillId="2" borderId="27" xfId="0" applyFont="1" applyFill="1" applyBorder="1" applyAlignment="1" applyProtection="1">
      <alignment horizontal="right" vertical="center" indent="1"/>
      <protection locked="0"/>
    </xf>
    <xf numFmtId="0" fontId="12" fillId="0" borderId="5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2" borderId="23" xfId="0" applyFont="1" applyFill="1" applyBorder="1" applyAlignment="1" applyProtection="1">
      <alignment horizontal="right" vertical="center" wrapText="1" indent="1"/>
      <protection locked="0"/>
    </xf>
    <xf numFmtId="0" fontId="24" fillId="0" borderId="51" xfId="0" applyFont="1" applyBorder="1" applyAlignment="1" applyProtection="1">
      <alignment horizontal="left" vertical="center" wrapText="1" indent="1"/>
      <protection locked="0"/>
    </xf>
    <xf numFmtId="0" fontId="24" fillId="2" borderId="41" xfId="0" applyFont="1" applyFill="1" applyBorder="1" applyAlignment="1" applyProtection="1">
      <alignment horizontal="left" vertical="center" wrapText="1" indent="1"/>
      <protection locked="0"/>
    </xf>
    <xf numFmtId="0" fontId="24" fillId="2" borderId="27" xfId="0" applyFont="1" applyFill="1" applyBorder="1" applyProtection="1">
      <protection locked="0"/>
    </xf>
    <xf numFmtId="0" fontId="17" fillId="2" borderId="29" xfId="0" applyFont="1" applyFill="1" applyBorder="1" applyAlignment="1" applyProtection="1">
      <alignment horizontal="right" vertical="center" indent="1"/>
      <protection locked="0"/>
    </xf>
    <xf numFmtId="0" fontId="17" fillId="2" borderId="52" xfId="0" applyFont="1" applyFill="1" applyBorder="1" applyAlignment="1" applyProtection="1">
      <alignment horizontal="right" vertical="center" indent="1"/>
      <protection locked="0"/>
    </xf>
    <xf numFmtId="0" fontId="24" fillId="0" borderId="5" xfId="0" applyFont="1" applyBorder="1" applyAlignment="1" applyProtection="1">
      <alignment horizontal="left" vertical="center" wrapText="1" indent="1"/>
      <protection locked="0"/>
    </xf>
    <xf numFmtId="0" fontId="12" fillId="0" borderId="23" xfId="0" applyFont="1" applyBorder="1" applyAlignment="1" applyProtection="1">
      <alignment horizontal="right" vertical="center" wrapText="1" indent="1"/>
      <protection locked="0"/>
    </xf>
    <xf numFmtId="0" fontId="24" fillId="0" borderId="50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4" fillId="2" borderId="26" xfId="0" applyFont="1" applyFill="1" applyBorder="1" applyAlignment="1" applyProtection="1">
      <alignment horizontal="left" vertical="center" wrapText="1" indent="1"/>
      <protection locked="0"/>
    </xf>
    <xf numFmtId="164" fontId="23" fillId="2" borderId="0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3" xfId="0" applyFont="1" applyBorder="1" applyAlignment="1" applyProtection="1">
      <alignment horizontal="right" vertical="center" wrapText="1" indent="1"/>
      <protection locked="0"/>
    </xf>
    <xf numFmtId="0" fontId="24" fillId="2" borderId="21" xfId="0" applyFont="1" applyFill="1" applyBorder="1" applyAlignment="1" applyProtection="1">
      <alignment horizontal="left" vertical="center" wrapText="1" indent="1"/>
      <protection locked="0"/>
    </xf>
    <xf numFmtId="0" fontId="24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4" fillId="0" borderId="46" xfId="0" applyFont="1" applyFill="1" applyBorder="1" applyAlignment="1" applyProtection="1">
      <alignment horizontal="left" vertical="center" wrapText="1" indent="1"/>
      <protection locked="0"/>
    </xf>
    <xf numFmtId="0" fontId="24" fillId="0" borderId="7" xfId="0" applyFont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left" vertical="center" wrapText="1" indent="1"/>
      <protection locked="0"/>
    </xf>
    <xf numFmtId="0" fontId="24" fillId="0" borderId="0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vertical="center" wrapText="1" indent="1"/>
      <protection locked="0"/>
    </xf>
    <xf numFmtId="1" fontId="17" fillId="2" borderId="0" xfId="0" applyNumberFormat="1" applyFont="1" applyFill="1" applyBorder="1" applyAlignment="1" applyProtection="1">
      <alignment horizontal="center"/>
      <protection locked="0"/>
    </xf>
    <xf numFmtId="165" fontId="17" fillId="2" borderId="0" xfId="0" applyNumberFormat="1" applyFont="1" applyFill="1" applyBorder="1" applyAlignment="1" applyProtection="1">
      <alignment horizontal="right" indent="1"/>
      <protection locked="0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165" fontId="22" fillId="2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7" fillId="2" borderId="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Protection="1"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vertical="center" wrapText="1"/>
      <protection locked="0"/>
    </xf>
    <xf numFmtId="168" fontId="17" fillId="0" borderId="0" xfId="0" applyNumberFormat="1" applyFont="1" applyFill="1" applyBorder="1" applyAlignment="1" applyProtection="1">
      <alignment horizontal="right" vertical="center" indent="1"/>
      <protection locked="0"/>
    </xf>
    <xf numFmtId="0" fontId="17" fillId="0" borderId="0" xfId="0" applyFont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right" vertical="center" wrapText="1" indent="1"/>
      <protection locked="0"/>
    </xf>
    <xf numFmtId="0" fontId="0" fillId="2" borderId="0" xfId="0" applyFill="1" applyBorder="1" applyProtection="1">
      <protection locked="0"/>
    </xf>
    <xf numFmtId="0" fontId="0" fillId="9" borderId="28" xfId="0" applyFill="1" applyBorder="1" applyProtection="1">
      <protection locked="0"/>
    </xf>
    <xf numFmtId="0" fontId="20" fillId="0" borderId="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Protection="1">
      <protection locked="0"/>
    </xf>
    <xf numFmtId="0" fontId="21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" fontId="24" fillId="7" borderId="23" xfId="0" applyNumberFormat="1" applyFont="1" applyFill="1" applyBorder="1" applyAlignment="1" applyProtection="1">
      <alignment horizontal="center" vertical="center"/>
    </xf>
    <xf numFmtId="1" fontId="11" fillId="7" borderId="23" xfId="0" applyNumberFormat="1" applyFont="1" applyFill="1" applyBorder="1" applyAlignment="1" applyProtection="1">
      <alignment horizontal="center" vertical="center"/>
    </xf>
    <xf numFmtId="1" fontId="23" fillId="7" borderId="23" xfId="0" applyNumberFormat="1" applyFont="1" applyFill="1" applyBorder="1" applyAlignment="1" applyProtection="1">
      <alignment horizontal="center" vertical="center"/>
    </xf>
    <xf numFmtId="164" fontId="23" fillId="7" borderId="25" xfId="0" applyNumberFormat="1" applyFont="1" applyFill="1" applyBorder="1" applyAlignment="1" applyProtection="1">
      <alignment horizontal="right" vertical="center" indent="1"/>
    </xf>
    <xf numFmtId="164" fontId="24" fillId="7" borderId="36" xfId="0" applyNumberFormat="1" applyFont="1" applyFill="1" applyBorder="1" applyAlignment="1" applyProtection="1">
      <alignment horizontal="right" vertical="center" indent="1"/>
    </xf>
    <xf numFmtId="1" fontId="11" fillId="7" borderId="42" xfId="0" applyNumberFormat="1" applyFont="1" applyFill="1" applyBorder="1" applyAlignment="1" applyProtection="1">
      <alignment horizontal="center" vertical="center"/>
    </xf>
    <xf numFmtId="167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Fill="1"/>
    <xf numFmtId="0" fontId="0" fillId="2" borderId="0" xfId="0" applyFill="1" applyBorder="1"/>
    <xf numFmtId="0" fontId="7" fillId="0" borderId="0" xfId="0" applyFont="1" applyFill="1"/>
    <xf numFmtId="0" fontId="0" fillId="0" borderId="0" xfId="0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left" vertical="center" wrapText="1" indent="1"/>
      <protection locked="0"/>
    </xf>
    <xf numFmtId="0" fontId="24" fillId="0" borderId="51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 locked="0"/>
    </xf>
    <xf numFmtId="0" fontId="17" fillId="0" borderId="22" xfId="0" applyFont="1" applyBorder="1" applyAlignment="1" applyProtection="1">
      <alignment horizontal="lef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 locked="0"/>
    </xf>
    <xf numFmtId="0" fontId="24" fillId="0" borderId="22" xfId="0" applyFont="1" applyBorder="1" applyAlignment="1" applyProtection="1">
      <alignment horizontal="left" vertical="center" wrapText="1" inden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/>
      <protection locked="0"/>
    </xf>
    <xf numFmtId="0" fontId="25" fillId="0" borderId="6" xfId="0" applyFont="1" applyFill="1" applyBorder="1" applyAlignment="1" applyProtection="1">
      <alignment horizontal="center"/>
      <protection locked="0"/>
    </xf>
    <xf numFmtId="0" fontId="25" fillId="0" borderId="3" xfId="0" applyFont="1" applyFill="1" applyBorder="1" applyAlignment="1" applyProtection="1">
      <alignment horizontal="center"/>
      <protection locked="0"/>
    </xf>
    <xf numFmtId="0" fontId="24" fillId="0" borderId="5" xfId="0" applyFont="1" applyBorder="1" applyAlignment="1" applyProtection="1">
      <alignment horizontal="left" vertical="center" wrapText="1" indent="1"/>
      <protection locked="0"/>
    </xf>
    <xf numFmtId="0" fontId="24" fillId="0" borderId="27" xfId="0" applyFont="1" applyBorder="1" applyAlignment="1" applyProtection="1">
      <alignment horizontal="left" vertical="center" wrapText="1" indent="1"/>
      <protection locked="0"/>
    </xf>
    <xf numFmtId="0" fontId="24" fillId="0" borderId="31" xfId="0" applyFont="1" applyBorder="1" applyAlignment="1" applyProtection="1">
      <alignment horizontal="left" vertical="center" wrapText="1" indent="1"/>
      <protection locked="0"/>
    </xf>
    <xf numFmtId="0" fontId="24" fillId="0" borderId="32" xfId="0" applyFont="1" applyBorder="1" applyAlignment="1" applyProtection="1">
      <alignment horizontal="left" vertical="center" wrapText="1" indent="1"/>
      <protection locked="0"/>
    </xf>
    <xf numFmtId="0" fontId="17" fillId="8" borderId="12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7" fillId="8" borderId="30" xfId="0" applyFont="1" applyFill="1" applyBorder="1" applyAlignment="1" applyProtection="1">
      <alignment horizontal="center" vertical="center"/>
      <protection locked="0"/>
    </xf>
    <xf numFmtId="165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left" vertical="center" wrapText="1" indent="1"/>
      <protection locked="0"/>
    </xf>
    <xf numFmtId="0" fontId="17" fillId="0" borderId="17" xfId="0" applyFont="1" applyBorder="1" applyAlignment="1" applyProtection="1">
      <alignment horizontal="left" vertical="center" wrapText="1" indent="1"/>
      <protection locked="0"/>
    </xf>
    <xf numFmtId="0" fontId="24" fillId="0" borderId="7" xfId="0" applyFont="1" applyBorder="1" applyAlignment="1" applyProtection="1">
      <alignment horizontal="left" vertical="center" wrapText="1" indent="1"/>
      <protection locked="0"/>
    </xf>
    <xf numFmtId="0" fontId="24" fillId="0" borderId="17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>
      <alignment horizontal="left"/>
    </xf>
    <xf numFmtId="0" fontId="23" fillId="0" borderId="14" xfId="1" applyFont="1" applyFill="1" applyBorder="1" applyAlignment="1" applyProtection="1">
      <alignment horizontal="center" vertical="center"/>
    </xf>
    <xf numFmtId="0" fontId="23" fillId="0" borderId="15" xfId="1" applyFont="1" applyFill="1" applyBorder="1" applyAlignment="1" applyProtection="1">
      <alignment horizontal="center" vertical="center"/>
    </xf>
    <xf numFmtId="0" fontId="23" fillId="0" borderId="11" xfId="1" applyFont="1" applyFill="1" applyBorder="1" applyAlignment="1" applyProtection="1">
      <alignment horizontal="center" vertical="center"/>
    </xf>
  </cellXfs>
  <cellStyles count="5">
    <cellStyle name="Hiperhivatkozás_BUDAPES01" xfId="2"/>
    <cellStyle name="Normal" xfId="0" builtinId="0"/>
    <cellStyle name="Normál 2" xfId="3"/>
    <cellStyle name="Normál_BUDAPES01" xfId="1"/>
    <cellStyle name="Total 2" xfId="4"/>
  </cellStyles>
  <dxfs count="2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49</xdr:row>
      <xdr:rowOff>47625</xdr:rowOff>
    </xdr:from>
    <xdr:to>
      <xdr:col>11</xdr:col>
      <xdr:colOff>124911</xdr:colOff>
      <xdr:row>52</xdr:row>
      <xdr:rowOff>180974</xdr:rowOff>
    </xdr:to>
    <xdr:pic>
      <xdr:nvPicPr>
        <xdr:cNvPr id="2" name="Picture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6038850"/>
          <a:ext cx="2906211" cy="876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45983</xdr:colOff>
      <xdr:row>25</xdr:row>
      <xdr:rowOff>98535</xdr:rowOff>
    </xdr:from>
    <xdr:to>
      <xdr:col>4</xdr:col>
      <xdr:colOff>1024759</xdr:colOff>
      <xdr:row>28</xdr:row>
      <xdr:rowOff>151086</xdr:rowOff>
    </xdr:to>
    <xdr:pic>
      <xdr:nvPicPr>
        <xdr:cNvPr id="2" name="Picture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2258" y="5213460"/>
          <a:ext cx="2017001" cy="624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U53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1" sqref="E51"/>
    </sheetView>
  </sheetViews>
  <sheetFormatPr defaultColWidth="0" defaultRowHeight="15" zeroHeight="1"/>
  <cols>
    <col min="1" max="1" width="37" style="67" customWidth="1"/>
    <col min="2" max="2" width="10.85546875" style="67" customWidth="1"/>
    <col min="3" max="3" width="13.42578125" style="93" customWidth="1"/>
    <col min="4" max="4" width="11.140625" style="93" customWidth="1"/>
    <col min="5" max="5" width="13.28515625" style="93" customWidth="1"/>
    <col min="6" max="6" width="9.7109375" style="93" customWidth="1"/>
    <col min="7" max="7" width="13.28515625" style="93" customWidth="1"/>
    <col min="8" max="8" width="9.7109375" style="93" customWidth="1"/>
    <col min="9" max="9" width="13.28515625" style="93" customWidth="1"/>
    <col min="10" max="10" width="9.7109375" style="93" customWidth="1"/>
    <col min="11" max="11" width="13.42578125" style="93" customWidth="1"/>
    <col min="12" max="12" width="2.42578125" style="139" customWidth="1"/>
    <col min="13" max="13" width="32.42578125" style="129" customWidth="1"/>
    <col min="14" max="14" width="16.42578125" style="93" customWidth="1"/>
    <col min="15" max="15" width="3.140625" style="139" customWidth="1"/>
    <col min="16" max="16" width="13.5703125" style="93" customWidth="1"/>
    <col min="17" max="17" width="50" style="93" customWidth="1"/>
    <col min="18" max="18" width="6" style="93" customWidth="1"/>
    <col min="19" max="19" width="52.140625" style="93" customWidth="1"/>
    <col min="20" max="21" width="0" style="67" hidden="1" customWidth="1"/>
    <col min="22" max="16384" width="9.140625" style="67" hidden="1"/>
  </cols>
  <sheetData>
    <row r="1" spans="1:19" ht="13.5" customHeight="1" thickBot="1">
      <c r="A1" s="187" t="s">
        <v>107</v>
      </c>
      <c r="B1" s="190" t="s">
        <v>1</v>
      </c>
      <c r="C1" s="191"/>
      <c r="D1" s="191"/>
      <c r="E1" s="191"/>
      <c r="F1" s="191"/>
      <c r="G1" s="191"/>
      <c r="H1" s="191"/>
      <c r="I1" s="191"/>
      <c r="J1" s="191"/>
      <c r="K1" s="192"/>
      <c r="L1" s="63"/>
      <c r="M1" s="173" t="str">
        <f>UPPER("Organisational 
support (OS)")</f>
        <v>ORGANISATIONAL 
SUPPORT (OS)</v>
      </c>
      <c r="N1" s="184"/>
      <c r="O1" s="64"/>
      <c r="P1" s="173" t="s">
        <v>112</v>
      </c>
      <c r="Q1" s="169" t="s">
        <v>107</v>
      </c>
      <c r="R1" s="65"/>
      <c r="S1" s="66"/>
    </row>
    <row r="2" spans="1:19" ht="13.5" customHeight="1">
      <c r="A2" s="188"/>
      <c r="B2" s="199" t="s">
        <v>7</v>
      </c>
      <c r="C2" s="200"/>
      <c r="D2" s="199" t="s">
        <v>8</v>
      </c>
      <c r="E2" s="200"/>
      <c r="F2" s="197" t="s">
        <v>6</v>
      </c>
      <c r="G2" s="198"/>
      <c r="H2" s="197" t="s">
        <v>5</v>
      </c>
      <c r="I2" s="201"/>
      <c r="J2" s="197" t="s">
        <v>118</v>
      </c>
      <c r="K2" s="198"/>
      <c r="L2" s="68"/>
      <c r="M2" s="174"/>
      <c r="N2" s="185"/>
      <c r="O2" s="64"/>
      <c r="P2" s="174"/>
      <c r="Q2" s="170"/>
      <c r="R2" s="65"/>
      <c r="S2" s="69"/>
    </row>
    <row r="3" spans="1:19" ht="13.5" customHeight="1" thickBot="1">
      <c r="A3" s="189"/>
      <c r="B3" s="70" t="s">
        <v>109</v>
      </c>
      <c r="C3" s="71" t="s">
        <v>0</v>
      </c>
      <c r="D3" s="70" t="s">
        <v>109</v>
      </c>
      <c r="E3" s="71" t="s">
        <v>134</v>
      </c>
      <c r="F3" s="72" t="s">
        <v>109</v>
      </c>
      <c r="G3" s="73" t="s">
        <v>0</v>
      </c>
      <c r="H3" s="72" t="s">
        <v>109</v>
      </c>
      <c r="I3" s="74" t="s">
        <v>0</v>
      </c>
      <c r="J3" s="72" t="s">
        <v>109</v>
      </c>
      <c r="K3" s="73" t="s">
        <v>0</v>
      </c>
      <c r="L3" s="75"/>
      <c r="M3" s="174"/>
      <c r="N3" s="185"/>
      <c r="O3" s="64"/>
      <c r="P3" s="174"/>
      <c r="Q3" s="170"/>
      <c r="R3" s="65"/>
      <c r="S3" s="181" t="s">
        <v>126</v>
      </c>
    </row>
    <row r="4" spans="1:19" ht="27.75" customHeight="1" thickBot="1">
      <c r="A4" s="76" t="s">
        <v>116</v>
      </c>
      <c r="B4" s="28">
        <v>0</v>
      </c>
      <c r="C4" s="54">
        <v>0</v>
      </c>
      <c r="D4" s="28">
        <v>0</v>
      </c>
      <c r="E4" s="54">
        <v>0</v>
      </c>
      <c r="F4" s="27">
        <f>B4+D4</f>
        <v>0</v>
      </c>
      <c r="G4" s="25">
        <f>C4+E4</f>
        <v>0</v>
      </c>
      <c r="H4" s="34">
        <v>0</v>
      </c>
      <c r="I4" s="32">
        <v>0</v>
      </c>
      <c r="J4" s="27">
        <f>F4+H4</f>
        <v>0</v>
      </c>
      <c r="K4" s="25">
        <f>G4+I4</f>
        <v>0</v>
      </c>
      <c r="L4" s="77"/>
      <c r="M4" s="78" t="s">
        <v>135</v>
      </c>
      <c r="N4" s="38">
        <f>MIN(100,J4)*350+((J4)&gt;100)*(J4-100)*200</f>
        <v>0</v>
      </c>
      <c r="O4" s="79"/>
      <c r="P4" s="44">
        <f>K4+N4</f>
        <v>0</v>
      </c>
      <c r="Q4" s="80" t="s">
        <v>148</v>
      </c>
      <c r="R4" s="81"/>
      <c r="S4" s="181"/>
    </row>
    <row r="5" spans="1:19" ht="18" customHeight="1" thickTop="1" thickBot="1">
      <c r="A5" s="193" t="s">
        <v>117</v>
      </c>
      <c r="B5" s="82" t="s">
        <v>2</v>
      </c>
      <c r="C5" s="55">
        <v>0</v>
      </c>
      <c r="D5" s="82" t="s">
        <v>9</v>
      </c>
      <c r="E5" s="55">
        <v>0</v>
      </c>
      <c r="F5" s="83"/>
      <c r="G5" s="84"/>
      <c r="H5" s="83"/>
      <c r="I5" s="85"/>
      <c r="J5" s="85"/>
      <c r="K5" s="86"/>
      <c r="L5" s="75"/>
      <c r="M5" s="87"/>
      <c r="N5" s="88"/>
      <c r="O5" s="89"/>
      <c r="P5" s="90"/>
      <c r="Q5" s="171" t="s">
        <v>117</v>
      </c>
      <c r="R5" s="81"/>
      <c r="S5" s="181"/>
    </row>
    <row r="6" spans="1:19" ht="18" customHeight="1" thickTop="1" thickBot="1">
      <c r="A6" s="193"/>
      <c r="B6" s="82" t="s">
        <v>4</v>
      </c>
      <c r="C6" s="55">
        <v>0</v>
      </c>
      <c r="D6" s="82" t="s">
        <v>4</v>
      </c>
      <c r="E6" s="55">
        <v>0</v>
      </c>
      <c r="F6" s="91" t="s">
        <v>4</v>
      </c>
      <c r="G6" s="24">
        <f>C6+E6</f>
        <v>0</v>
      </c>
      <c r="H6" s="83"/>
      <c r="I6" s="85"/>
      <c r="J6" s="85"/>
      <c r="K6" s="84"/>
      <c r="L6" s="75"/>
      <c r="M6" s="87"/>
      <c r="N6" s="88"/>
      <c r="O6" s="89"/>
      <c r="P6" s="92"/>
      <c r="Q6" s="171"/>
      <c r="R6" s="81"/>
    </row>
    <row r="7" spans="1:19" ht="18" customHeight="1" thickTop="1" thickBot="1">
      <c r="A7" s="194"/>
      <c r="B7" s="82" t="s">
        <v>3</v>
      </c>
      <c r="C7" s="55">
        <v>0</v>
      </c>
      <c r="D7" s="82" t="s">
        <v>3</v>
      </c>
      <c r="E7" s="55">
        <v>0</v>
      </c>
      <c r="F7" s="82" t="s">
        <v>3</v>
      </c>
      <c r="G7" s="23">
        <f>C7+E7</f>
        <v>0</v>
      </c>
      <c r="H7" s="91" t="s">
        <v>3</v>
      </c>
      <c r="I7" s="53">
        <v>0</v>
      </c>
      <c r="J7" s="85"/>
      <c r="K7" s="94"/>
      <c r="L7" s="75"/>
      <c r="M7" s="95" t="s">
        <v>127</v>
      </c>
      <c r="N7" s="38">
        <f>-(G7+I7)</f>
        <v>0</v>
      </c>
      <c r="O7" s="79"/>
      <c r="P7" s="96"/>
      <c r="Q7" s="172"/>
      <c r="R7" s="81"/>
    </row>
    <row r="8" spans="1:19" ht="27" customHeight="1" thickTop="1" thickBot="1">
      <c r="A8" s="97" t="s">
        <v>132</v>
      </c>
      <c r="B8" s="61">
        <v>0</v>
      </c>
      <c r="C8" s="56">
        <f>C4+C5+C6+C7-E5</f>
        <v>0</v>
      </c>
      <c r="D8" s="61">
        <v>0</v>
      </c>
      <c r="E8" s="56">
        <f>E4+E5+E6+E7-C5</f>
        <v>0</v>
      </c>
      <c r="F8" s="37">
        <f>B8+D8</f>
        <v>0</v>
      </c>
      <c r="G8" s="25">
        <f>C8+E8</f>
        <v>0</v>
      </c>
      <c r="H8" s="62">
        <v>0</v>
      </c>
      <c r="I8" s="26">
        <f>I4+I7-G6</f>
        <v>0</v>
      </c>
      <c r="J8" s="33">
        <f>F8+H8</f>
        <v>0</v>
      </c>
      <c r="K8" s="24">
        <f>G8+I8</f>
        <v>0</v>
      </c>
      <c r="L8" s="77"/>
      <c r="M8" s="98" t="s">
        <v>128</v>
      </c>
      <c r="N8" s="38">
        <f>N4+N7</f>
        <v>0</v>
      </c>
      <c r="O8" s="79"/>
      <c r="P8" s="44">
        <f>K8+N8</f>
        <v>0</v>
      </c>
      <c r="Q8" s="99" t="s">
        <v>133</v>
      </c>
      <c r="R8" s="100"/>
      <c r="S8" s="182" t="s">
        <v>125</v>
      </c>
    </row>
    <row r="9" spans="1:19" ht="27" customHeight="1" thickTop="1" thickBot="1">
      <c r="A9" s="76" t="s">
        <v>138</v>
      </c>
      <c r="B9" s="57">
        <v>0</v>
      </c>
      <c r="C9" s="58">
        <v>0</v>
      </c>
      <c r="D9" s="57">
        <v>0</v>
      </c>
      <c r="E9" s="58">
        <v>0</v>
      </c>
      <c r="F9" s="22">
        <f t="shared" ref="F9:F10" si="0">B9+D9</f>
        <v>0</v>
      </c>
      <c r="G9" s="25">
        <f t="shared" ref="G9:J10" si="1">C9+E9</f>
        <v>0</v>
      </c>
      <c r="H9" s="34">
        <v>0</v>
      </c>
      <c r="I9" s="32">
        <v>0</v>
      </c>
      <c r="J9" s="27">
        <f>F9+H9</f>
        <v>0</v>
      </c>
      <c r="K9" s="25">
        <f>G9+I9</f>
        <v>0</v>
      </c>
      <c r="L9" s="77"/>
      <c r="M9" s="101" t="s">
        <v>130</v>
      </c>
      <c r="N9" s="38">
        <f>MIN(IF((J9)&lt;ROUNDDOWN(J4*0.9,0),MIN(100,J9)*350+((J9)&gt;100)*(J9-100)*200,N8),N8)</f>
        <v>0</v>
      </c>
      <c r="O9" s="79"/>
      <c r="P9" s="44">
        <f>K9+N9</f>
        <v>0</v>
      </c>
      <c r="Q9" s="102" t="s">
        <v>141</v>
      </c>
      <c r="R9" s="103"/>
      <c r="S9" s="182"/>
    </row>
    <row r="10" spans="1:19" ht="27" customHeight="1" thickTop="1" thickBot="1">
      <c r="A10" s="76" t="s">
        <v>139</v>
      </c>
      <c r="B10" s="57">
        <v>0</v>
      </c>
      <c r="C10" s="58">
        <v>0</v>
      </c>
      <c r="D10" s="57">
        <v>0</v>
      </c>
      <c r="E10" s="58">
        <v>0</v>
      </c>
      <c r="F10" s="22">
        <f t="shared" si="0"/>
        <v>0</v>
      </c>
      <c r="G10" s="25">
        <f t="shared" si="1"/>
        <v>0</v>
      </c>
      <c r="H10" s="28">
        <v>0</v>
      </c>
      <c r="I10" s="29">
        <v>0</v>
      </c>
      <c r="J10" s="47">
        <f t="shared" si="1"/>
        <v>0</v>
      </c>
      <c r="K10" s="25">
        <f>G10+I10</f>
        <v>0</v>
      </c>
      <c r="L10" s="77"/>
      <c r="M10" s="104"/>
      <c r="N10" s="105"/>
      <c r="O10" s="89"/>
      <c r="P10" s="106"/>
      <c r="Q10" s="102" t="s">
        <v>142</v>
      </c>
      <c r="R10" s="81"/>
      <c r="S10" s="182"/>
    </row>
    <row r="11" spans="1:19" ht="27" customHeight="1" thickTop="1" thickBot="1">
      <c r="A11" s="107" t="s">
        <v>140</v>
      </c>
      <c r="B11" s="49">
        <f t="shared" ref="B11:K11" si="2">B9+B10</f>
        <v>0</v>
      </c>
      <c r="C11" s="50">
        <f>C9+C10</f>
        <v>0</v>
      </c>
      <c r="D11" s="49">
        <f t="shared" si="2"/>
        <v>0</v>
      </c>
      <c r="E11" s="50">
        <f t="shared" si="2"/>
        <v>0</v>
      </c>
      <c r="F11" s="48">
        <f t="shared" si="2"/>
        <v>0</v>
      </c>
      <c r="G11" s="25">
        <f t="shared" si="2"/>
        <v>0</v>
      </c>
      <c r="H11" s="49">
        <f t="shared" si="2"/>
        <v>0</v>
      </c>
      <c r="I11" s="50">
        <f t="shared" si="2"/>
        <v>0</v>
      </c>
      <c r="J11" s="46">
        <f t="shared" si="2"/>
        <v>0</v>
      </c>
      <c r="K11" s="25">
        <f t="shared" si="2"/>
        <v>0</v>
      </c>
      <c r="L11" s="79"/>
      <c r="M11" s="108" t="s">
        <v>131</v>
      </c>
      <c r="N11" s="38">
        <f>MIN(IF((J11)&lt;ROUNDDOWN(J4*0.9,0),MIN(100,J11)*350+((J11)&gt;100)*(J11-100)*200,N8), N8)</f>
        <v>0</v>
      </c>
      <c r="O11" s="79"/>
      <c r="P11" s="44">
        <f>K11+N11</f>
        <v>0</v>
      </c>
      <c r="Q11" s="109" t="s">
        <v>143</v>
      </c>
      <c r="R11" s="81"/>
      <c r="S11" s="110"/>
    </row>
    <row r="12" spans="1:19" ht="35.25" customHeight="1" thickTop="1" thickBot="1">
      <c r="A12" s="111" t="str">
        <f>IF(K12&lt;0,"Funds to be recovered by the NA","Additional mobility numbers and grants requested")</f>
        <v>Additional mobility numbers and grants requested</v>
      </c>
      <c r="B12" s="153">
        <f>B11-B8</f>
        <v>0</v>
      </c>
      <c r="C12" s="56">
        <f>C11-C8</f>
        <v>0</v>
      </c>
      <c r="D12" s="153">
        <f>D11-D8</f>
        <v>0</v>
      </c>
      <c r="E12" s="56">
        <f>E11-E8</f>
        <v>0</v>
      </c>
      <c r="F12" s="154">
        <f>B12+D12</f>
        <v>0</v>
      </c>
      <c r="G12" s="30">
        <f>C12+E12</f>
        <v>0</v>
      </c>
      <c r="H12" s="155">
        <f>H11-H8</f>
        <v>0</v>
      </c>
      <c r="I12" s="156">
        <f>I11-I8</f>
        <v>0</v>
      </c>
      <c r="J12" s="31">
        <f>F12+H12</f>
        <v>0</v>
      </c>
      <c r="K12" s="30">
        <f>G12+I12</f>
        <v>0</v>
      </c>
      <c r="L12" s="112"/>
      <c r="M12" s="113" t="str">
        <f>IF(K12&lt;0, "","Additional OS grant requested (difference between future and previously awarded OS):")</f>
        <v>Additional OS grant requested (difference between future and previously awarded OS):</v>
      </c>
      <c r="N12" s="38">
        <f>IF(K12&lt;0, "",N13-AwardedOS)</f>
        <v>0</v>
      </c>
      <c r="O12" s="79"/>
      <c r="P12" s="44">
        <f>IF(K12&lt;0, K12,K12+N12)</f>
        <v>0</v>
      </c>
      <c r="Q12" s="114" t="str">
        <f>IF(K12&lt;0,"Funds to be recovered by the NA","Additional mobility numbers and grants requested")</f>
        <v>Additional mobility numbers and grants requested</v>
      </c>
      <c r="R12" s="115"/>
      <c r="S12" s="116"/>
    </row>
    <row r="13" spans="1:19" ht="27" customHeight="1" thickTop="1" thickBot="1">
      <c r="A13" s="117" t="str">
        <f>IF(K12&lt;0,"", "Calculated mobility numbers and grants (for the grant agreement amendment)")</f>
        <v>Calculated mobility numbers and grants (for the grant agreement amendment)</v>
      </c>
      <c r="B13" s="35">
        <f>IF(K12&lt;0, "",B8+B12)</f>
        <v>0</v>
      </c>
      <c r="C13" s="157">
        <f>IF(K12&lt;0, "",C8+C12)</f>
        <v>0</v>
      </c>
      <c r="D13" s="35">
        <f>IF(K12&lt;0, "",D8+D12)</f>
        <v>0</v>
      </c>
      <c r="E13" s="36">
        <f>IF(K12&lt;0, "",E8+E12)</f>
        <v>0</v>
      </c>
      <c r="F13" s="158">
        <f>IF(K12&lt;0, "",F8+F12)</f>
        <v>0</v>
      </c>
      <c r="G13" s="59">
        <f>IF(K12&lt;0, "",G8+G12)</f>
        <v>0</v>
      </c>
      <c r="H13" s="158">
        <f>IF(K12&lt;0, "",H8+H12)</f>
        <v>0</v>
      </c>
      <c r="I13" s="59">
        <f>IF(K12&lt;0, "",I8+I12)</f>
        <v>0</v>
      </c>
      <c r="J13" s="158">
        <f>IF(K12&lt;0, "",J8+J12)</f>
        <v>0</v>
      </c>
      <c r="K13" s="36">
        <f>IF(K12&lt;0, "",K8+K12)</f>
        <v>0</v>
      </c>
      <c r="L13" s="112"/>
      <c r="M13" s="118" t="str">
        <f>IF(K12&lt;0, "","Calculated OS based on amended total mobilities, including transfer from OS:")</f>
        <v>Calculated OS based on amended total mobilities, including transfer from OS:</v>
      </c>
      <c r="N13" s="51">
        <f>IF(K12&lt;0, "",((MIN(100,J13)*350+((J13)&gt;100)*(J13-100)*200)+N7))</f>
        <v>0</v>
      </c>
      <c r="O13" s="79"/>
      <c r="P13" s="45">
        <f>IF(K12&lt;0, "",K13+N13)</f>
        <v>0</v>
      </c>
      <c r="Q13" s="119" t="str">
        <f>IF(K12&lt;0,"", "Calculated mobility numbers and grants (for the grant agreement amendment)")</f>
        <v>Calculated mobility numbers and grants (for the grant agreement amendment)</v>
      </c>
      <c r="R13" s="120"/>
      <c r="S13" s="183"/>
    </row>
    <row r="14" spans="1:19" ht="12.75" customHeight="1" thickBot="1">
      <c r="A14" s="121"/>
      <c r="B14" s="122"/>
      <c r="C14" s="123"/>
      <c r="D14" s="122"/>
      <c r="E14" s="123"/>
      <c r="F14" s="124"/>
      <c r="G14" s="125"/>
      <c r="H14" s="124"/>
      <c r="I14" s="125"/>
      <c r="J14" s="124"/>
      <c r="K14" s="125"/>
      <c r="L14" s="125"/>
      <c r="M14" s="126"/>
      <c r="N14" s="127"/>
      <c r="O14" s="126"/>
      <c r="P14" s="127"/>
      <c r="S14" s="183"/>
    </row>
    <row r="15" spans="1:19" ht="21.75" customHeight="1" thickBot="1">
      <c r="A15" s="202" t="s">
        <v>108</v>
      </c>
      <c r="B15" s="195" t="s">
        <v>110</v>
      </c>
      <c r="C15" s="196"/>
      <c r="D15" s="196"/>
      <c r="E15" s="40">
        <v>0</v>
      </c>
      <c r="F15" s="128"/>
      <c r="G15" s="195" t="s">
        <v>120</v>
      </c>
      <c r="H15" s="196"/>
      <c r="I15" s="196"/>
      <c r="J15" s="196"/>
      <c r="K15" s="40">
        <v>0</v>
      </c>
      <c r="L15" s="39"/>
      <c r="O15" s="130"/>
      <c r="P15" s="131"/>
      <c r="Q15" s="186"/>
      <c r="R15" s="186"/>
      <c r="S15" s="183"/>
    </row>
    <row r="16" spans="1:19" ht="21.75" customHeight="1" thickTop="1" thickBot="1">
      <c r="A16" s="203"/>
      <c r="B16" s="179" t="s">
        <v>111</v>
      </c>
      <c r="C16" s="180"/>
      <c r="D16" s="180"/>
      <c r="E16" s="41">
        <v>0</v>
      </c>
      <c r="F16" s="132"/>
      <c r="G16" s="179" t="s">
        <v>121</v>
      </c>
      <c r="H16" s="180"/>
      <c r="I16" s="180"/>
      <c r="J16" s="180"/>
      <c r="K16" s="41">
        <v>0</v>
      </c>
      <c r="L16" s="39"/>
      <c r="O16" s="130"/>
      <c r="P16" s="131"/>
      <c r="Q16" s="186"/>
      <c r="R16" s="186"/>
      <c r="S16" s="183"/>
    </row>
    <row r="17" spans="1:19" ht="21.75" customHeight="1" thickTop="1" thickBot="1">
      <c r="A17" s="203"/>
      <c r="B17" s="179" t="s">
        <v>123</v>
      </c>
      <c r="C17" s="180"/>
      <c r="D17" s="180"/>
      <c r="E17" s="41">
        <v>0</v>
      </c>
      <c r="F17" s="132"/>
      <c r="G17" s="179" t="s">
        <v>122</v>
      </c>
      <c r="H17" s="180"/>
      <c r="I17" s="180"/>
      <c r="J17" s="180"/>
      <c r="K17" s="41">
        <v>0</v>
      </c>
      <c r="L17" s="39"/>
      <c r="O17" s="130"/>
      <c r="P17" s="131"/>
      <c r="Q17" s="186"/>
      <c r="R17" s="186"/>
      <c r="S17" s="183"/>
    </row>
    <row r="18" spans="1:19" ht="21.75" customHeight="1" thickTop="1" thickBot="1">
      <c r="A18" s="203"/>
      <c r="B18" s="177" t="str">
        <f>IF((E17+E16)&lt;E15,"Licenses to be reappropriated by NA","")</f>
        <v/>
      </c>
      <c r="C18" s="178"/>
      <c r="D18" s="178"/>
      <c r="E18" s="42" t="str">
        <f>IF((E17+E16)&lt;E15,E15-(E17+E16),"")</f>
        <v/>
      </c>
      <c r="F18" s="132"/>
      <c r="G18" s="177" t="str">
        <f>IF((K17+K16)&lt;K15,"Language course licenses to be reappropriated by NA","")</f>
        <v/>
      </c>
      <c r="H18" s="178"/>
      <c r="I18" s="178"/>
      <c r="J18" s="178"/>
      <c r="K18" s="42" t="str">
        <f>IF((K17+K16)&lt;K15,K15-(K17+K16),"")</f>
        <v/>
      </c>
      <c r="L18" s="133"/>
      <c r="M18" s="127"/>
      <c r="N18" s="127"/>
      <c r="O18" s="126"/>
      <c r="P18" s="127"/>
      <c r="S18" s="183"/>
    </row>
    <row r="19" spans="1:19" ht="21.75" customHeight="1" thickTop="1" thickBot="1">
      <c r="A19" s="204"/>
      <c r="B19" s="207" t="s">
        <v>124</v>
      </c>
      <c r="C19" s="208"/>
      <c r="D19" s="208"/>
      <c r="E19" s="43">
        <v>0</v>
      </c>
      <c r="F19" s="134"/>
      <c r="G19" s="205" t="s">
        <v>119</v>
      </c>
      <c r="H19" s="206"/>
      <c r="I19" s="206"/>
      <c r="J19" s="206"/>
      <c r="K19" s="43">
        <v>0</v>
      </c>
      <c r="L19" s="39"/>
      <c r="O19" s="135"/>
      <c r="P19" s="127"/>
      <c r="S19" s="183"/>
    </row>
    <row r="20" spans="1:19" ht="16.5" customHeight="1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  <c r="M20" s="138"/>
      <c r="S20" s="67"/>
    </row>
    <row r="21" spans="1:19" ht="26.25" customHeight="1">
      <c r="A21" s="140"/>
      <c r="B21" s="168" t="s">
        <v>113</v>
      </c>
      <c r="C21" s="168"/>
      <c r="D21" s="168"/>
      <c r="E21" s="140"/>
      <c r="F21" s="175" t="s">
        <v>115</v>
      </c>
      <c r="G21" s="175"/>
      <c r="H21" s="140"/>
      <c r="I21" s="167" t="s">
        <v>129</v>
      </c>
      <c r="J21" s="167"/>
      <c r="K21" s="167"/>
      <c r="L21" s="140"/>
      <c r="M21" s="176" t="s">
        <v>10</v>
      </c>
      <c r="N21" s="176"/>
      <c r="O21" s="176"/>
      <c r="P21" s="140"/>
      <c r="Q21" s="140"/>
      <c r="R21" s="140"/>
      <c r="S21" s="140"/>
    </row>
    <row r="22" spans="1:19" ht="26.25" hidden="1" customHeight="1">
      <c r="B22" s="141"/>
      <c r="G22" s="142"/>
      <c r="H22" s="142"/>
      <c r="I22" s="142"/>
      <c r="J22" s="142"/>
      <c r="K22" s="142"/>
      <c r="L22" s="143"/>
      <c r="O22" s="144"/>
    </row>
    <row r="23" spans="1:19" ht="26.25" hidden="1" customHeight="1">
      <c r="B23" s="145"/>
      <c r="G23" s="142"/>
      <c r="H23" s="142"/>
      <c r="I23" s="142"/>
      <c r="J23" s="142"/>
      <c r="K23" s="142"/>
      <c r="L23" s="143"/>
      <c r="O23" s="144"/>
    </row>
    <row r="24" spans="1:19" ht="26.25" hidden="1" customHeight="1">
      <c r="B24" s="141"/>
      <c r="C24" s="146"/>
      <c r="G24" s="142"/>
      <c r="H24" s="142"/>
      <c r="I24" s="142"/>
      <c r="J24" s="142"/>
      <c r="K24" s="142"/>
      <c r="L24" s="143"/>
      <c r="O24" s="144"/>
    </row>
    <row r="25" spans="1:19" ht="25.5" hidden="1" customHeight="1">
      <c r="B25" s="93"/>
      <c r="O25" s="144"/>
    </row>
    <row r="26" spans="1:19" ht="25.5" hidden="1" customHeight="1">
      <c r="B26" s="93"/>
      <c r="O26" s="144"/>
    </row>
    <row r="27" spans="1:19" ht="25.5" hidden="1" customHeight="1">
      <c r="B27" s="93"/>
      <c r="O27" s="144"/>
    </row>
    <row r="28" spans="1:19" ht="25.5" hidden="1" customHeight="1">
      <c r="A28" s="93"/>
      <c r="B28" s="93"/>
      <c r="O28" s="144"/>
    </row>
    <row r="29" spans="1:19" ht="25.5" hidden="1" customHeight="1">
      <c r="A29" s="93"/>
      <c r="B29" s="93"/>
      <c r="O29" s="144"/>
    </row>
    <row r="30" spans="1:19" ht="25.5" hidden="1" customHeight="1">
      <c r="A30" s="93"/>
      <c r="B30" s="147"/>
      <c r="C30" s="147"/>
      <c r="D30" s="147"/>
      <c r="E30" s="147"/>
      <c r="F30" s="147"/>
      <c r="G30" s="142"/>
      <c r="H30" s="142"/>
      <c r="I30" s="142"/>
      <c r="J30" s="142"/>
      <c r="K30" s="142"/>
      <c r="L30" s="143"/>
      <c r="O30" s="144"/>
    </row>
    <row r="31" spans="1:19" ht="15.75" hidden="1">
      <c r="A31" s="148"/>
      <c r="B31" s="93"/>
      <c r="H31" s="149"/>
      <c r="I31" s="149"/>
      <c r="J31" s="149"/>
      <c r="K31" s="149"/>
      <c r="L31" s="150"/>
      <c r="O31" s="144"/>
    </row>
    <row r="32" spans="1:19" hidden="1">
      <c r="A32" s="93"/>
      <c r="B32" s="93"/>
      <c r="H32" s="149"/>
      <c r="I32" s="149"/>
      <c r="J32" s="149"/>
      <c r="K32" s="149"/>
      <c r="L32" s="150"/>
      <c r="M32" s="151"/>
      <c r="O32" s="144"/>
    </row>
    <row r="33" spans="1:19" hidden="1">
      <c r="A33" s="93"/>
      <c r="B33" s="93"/>
      <c r="H33" s="149"/>
      <c r="I33" s="149"/>
      <c r="J33" s="149"/>
      <c r="K33" s="149"/>
      <c r="L33" s="150"/>
      <c r="M33" s="151"/>
      <c r="O33" s="144"/>
    </row>
    <row r="34" spans="1:19" hidden="1">
      <c r="A34" s="93"/>
      <c r="B34" s="93"/>
      <c r="H34" s="149"/>
      <c r="I34" s="149"/>
      <c r="J34" s="149"/>
      <c r="K34" s="149"/>
      <c r="L34" s="150"/>
      <c r="M34" s="151"/>
      <c r="N34" s="149"/>
      <c r="O34" s="152"/>
      <c r="P34" s="149"/>
      <c r="Q34" s="149"/>
      <c r="R34" s="149"/>
      <c r="S34" s="149"/>
    </row>
    <row r="35" spans="1:19" hidden="1">
      <c r="A35" s="93"/>
      <c r="B35" s="149"/>
      <c r="H35" s="149"/>
      <c r="I35" s="149"/>
      <c r="J35" s="149"/>
      <c r="K35" s="149"/>
      <c r="L35" s="150"/>
      <c r="M35" s="151"/>
      <c r="N35" s="149"/>
      <c r="O35" s="152"/>
      <c r="P35" s="149"/>
      <c r="Q35" s="149"/>
      <c r="R35" s="149"/>
      <c r="S35" s="149"/>
    </row>
    <row r="36" spans="1:19" hidden="1">
      <c r="A36" s="93"/>
      <c r="B36" s="93"/>
      <c r="H36" s="149"/>
      <c r="I36" s="149"/>
      <c r="J36" s="149"/>
      <c r="K36" s="149"/>
      <c r="L36" s="150"/>
      <c r="M36" s="151"/>
      <c r="N36" s="149"/>
      <c r="O36" s="152"/>
      <c r="P36" s="149"/>
      <c r="Q36" s="149"/>
      <c r="R36" s="149"/>
      <c r="S36" s="149"/>
    </row>
    <row r="37" spans="1:19" hidden="1">
      <c r="A37" s="93"/>
      <c r="B37" s="93"/>
      <c r="O37" s="144"/>
    </row>
    <row r="38" spans="1:19" hidden="1">
      <c r="A38" s="93"/>
      <c r="B38" s="93"/>
      <c r="O38" s="144"/>
    </row>
    <row r="39" spans="1:19" hidden="1">
      <c r="B39" s="93"/>
      <c r="O39" s="144"/>
    </row>
    <row r="40" spans="1:19" hidden="1">
      <c r="B40" s="93"/>
      <c r="O40" s="144"/>
    </row>
    <row r="41" spans="1:19" hidden="1">
      <c r="B41" s="93"/>
      <c r="O41" s="144"/>
    </row>
    <row r="42" spans="1:19" hidden="1">
      <c r="B42" s="93"/>
      <c r="O42" s="144"/>
    </row>
    <row r="43" spans="1:19" hidden="1">
      <c r="B43" s="93"/>
      <c r="O43" s="144"/>
    </row>
    <row r="44" spans="1:19" hidden="1">
      <c r="B44" s="93"/>
      <c r="O44" s="144"/>
    </row>
    <row r="45" spans="1:19" hidden="1">
      <c r="B45" s="93"/>
      <c r="O45" s="144"/>
    </row>
    <row r="46" spans="1:19" hidden="1">
      <c r="O46" s="144"/>
    </row>
    <row r="47" spans="1:19" hidden="1">
      <c r="O47" s="144"/>
    </row>
    <row r="48" spans="1:19" hidden="1">
      <c r="O48" s="144"/>
    </row>
    <row r="49" spans="1:19">
      <c r="O49" s="144"/>
    </row>
    <row r="50" spans="1:19" customFormat="1" ht="20.100000000000001" customHeight="1">
      <c r="A50" s="160" t="s">
        <v>149</v>
      </c>
      <c r="B50" s="166"/>
      <c r="C50" s="166"/>
      <c r="D50" s="166"/>
      <c r="E50" s="161"/>
      <c r="F50" s="161"/>
      <c r="G50" s="161"/>
      <c r="H50" s="161"/>
      <c r="I50" s="161"/>
      <c r="J50" s="161"/>
      <c r="K50" s="161"/>
      <c r="L50" s="162"/>
      <c r="M50" s="163"/>
      <c r="N50" s="161"/>
      <c r="O50" s="164"/>
      <c r="P50" s="161"/>
      <c r="Q50" s="161"/>
      <c r="R50" s="161"/>
      <c r="S50" s="161"/>
    </row>
    <row r="51" spans="1:19" customFormat="1" ht="20.100000000000001" customHeight="1">
      <c r="A51" s="160" t="s">
        <v>150</v>
      </c>
      <c r="B51" s="166"/>
      <c r="C51" s="166"/>
      <c r="D51" s="166"/>
      <c r="E51" s="161"/>
      <c r="F51" s="161"/>
      <c r="G51" s="161"/>
      <c r="H51" s="161"/>
      <c r="I51" s="161"/>
      <c r="J51" s="161"/>
      <c r="K51" s="161"/>
      <c r="L51" s="162"/>
      <c r="M51" s="163"/>
      <c r="N51" s="161"/>
      <c r="O51" s="164"/>
      <c r="P51" s="161"/>
      <c r="Q51" s="161"/>
      <c r="R51" s="161"/>
      <c r="S51" s="161"/>
    </row>
    <row r="52" spans="1:19" customFormat="1" ht="20.100000000000001" customHeight="1">
      <c r="A52" s="160" t="s">
        <v>151</v>
      </c>
      <c r="B52" s="166"/>
      <c r="C52" s="166"/>
      <c r="D52" s="166"/>
      <c r="E52" s="161"/>
      <c r="F52" s="161"/>
      <c r="G52" s="161"/>
      <c r="H52" s="161"/>
      <c r="I52" s="161"/>
      <c r="J52" s="161"/>
      <c r="K52" s="161"/>
      <c r="L52" s="162"/>
      <c r="M52" s="163"/>
      <c r="N52" s="161"/>
      <c r="O52" s="164"/>
      <c r="P52" s="161"/>
      <c r="Q52" s="161"/>
      <c r="R52" s="161"/>
      <c r="S52" s="161"/>
    </row>
    <row r="53" spans="1:19" customFormat="1" ht="20.100000000000001" customHeight="1">
      <c r="A53" s="160" t="s">
        <v>152</v>
      </c>
      <c r="B53" s="166"/>
      <c r="C53" s="166"/>
      <c r="D53" s="166"/>
      <c r="E53" s="161"/>
      <c r="F53" s="161"/>
      <c r="G53" s="161"/>
      <c r="H53" s="161"/>
      <c r="I53" s="161"/>
      <c r="J53" s="161"/>
      <c r="K53" s="161"/>
      <c r="L53" s="162"/>
      <c r="M53" s="163"/>
      <c r="N53" s="161"/>
      <c r="O53" s="162"/>
      <c r="P53" s="161"/>
      <c r="Q53" s="161"/>
      <c r="R53" s="161"/>
      <c r="S53" s="161"/>
    </row>
  </sheetData>
  <sheetProtection password="C6D4" sheet="1" objects="1" scenarios="1"/>
  <mergeCells count="38">
    <mergeCell ref="A1:A3"/>
    <mergeCell ref="B1:K1"/>
    <mergeCell ref="A5:A7"/>
    <mergeCell ref="B15:D15"/>
    <mergeCell ref="F2:G2"/>
    <mergeCell ref="B2:C2"/>
    <mergeCell ref="D2:E2"/>
    <mergeCell ref="J2:K2"/>
    <mergeCell ref="H2:I2"/>
    <mergeCell ref="A15:A19"/>
    <mergeCell ref="G15:J15"/>
    <mergeCell ref="G16:J16"/>
    <mergeCell ref="G19:J19"/>
    <mergeCell ref="B19:D19"/>
    <mergeCell ref="B17:D17"/>
    <mergeCell ref="G17:J17"/>
    <mergeCell ref="B18:D18"/>
    <mergeCell ref="G18:J18"/>
    <mergeCell ref="B16:D16"/>
    <mergeCell ref="S3:S5"/>
    <mergeCell ref="S8:S10"/>
    <mergeCell ref="S13:S15"/>
    <mergeCell ref="S16:S19"/>
    <mergeCell ref="M1:N3"/>
    <mergeCell ref="Q15:R15"/>
    <mergeCell ref="Q16:R16"/>
    <mergeCell ref="Q17:R17"/>
    <mergeCell ref="Q1:Q3"/>
    <mergeCell ref="Q5:Q7"/>
    <mergeCell ref="P1:P3"/>
    <mergeCell ref="F21:G21"/>
    <mergeCell ref="M21:O21"/>
    <mergeCell ref="B50:D50"/>
    <mergeCell ref="B51:D51"/>
    <mergeCell ref="B52:D52"/>
    <mergeCell ref="B53:D53"/>
    <mergeCell ref="I21:K21"/>
    <mergeCell ref="B21:D21"/>
  </mergeCells>
  <conditionalFormatting sqref="G8 I8 K8:L8 G13 I13 K13">
    <cfRule type="expression" dxfId="28" priority="43">
      <formula>(($G$8+$I$8)&lt;&gt;$K$8)</formula>
    </cfRule>
  </conditionalFormatting>
  <conditionalFormatting sqref="G6">
    <cfRule type="expression" dxfId="27" priority="42">
      <formula>($G$6&gt;$I$4)</formula>
    </cfRule>
  </conditionalFormatting>
  <conditionalFormatting sqref="C6 E6">
    <cfRule type="expression" dxfId="26" priority="39">
      <formula>(($C$6+$E$6)&gt;$I$4)</formula>
    </cfRule>
  </conditionalFormatting>
  <conditionalFormatting sqref="C5">
    <cfRule type="expression" dxfId="25" priority="38">
      <formula>$C$5&gt;$E$4</formula>
    </cfRule>
  </conditionalFormatting>
  <conditionalFormatting sqref="E5">
    <cfRule type="expression" dxfId="24" priority="37">
      <formula>$E$5&gt;$C$4</formula>
    </cfRule>
  </conditionalFormatting>
  <conditionalFormatting sqref="G9">
    <cfRule type="expression" dxfId="23" priority="28">
      <formula>(($G$8+$I$8)&lt;&gt;$K$8)</formula>
    </cfRule>
  </conditionalFormatting>
  <conditionalFormatting sqref="G4">
    <cfRule type="expression" dxfId="22" priority="26">
      <formula>(($G$8+$I$8)&lt;&gt;$K$8)</formula>
    </cfRule>
  </conditionalFormatting>
  <conditionalFormatting sqref="G10">
    <cfRule type="expression" dxfId="21" priority="13">
      <formula>(($G$8+$I$8)&lt;&gt;$K$8)</formula>
    </cfRule>
  </conditionalFormatting>
  <conditionalFormatting sqref="K15:L17">
    <cfRule type="expression" dxfId="20" priority="44">
      <formula>(#REF!&lt;0)+($K$19&gt;($K$15-$K$16))</formula>
    </cfRule>
    <cfRule type="expression" dxfId="19" priority="45">
      <formula>(($K$16+$K$19)&gt;$K$15)</formula>
    </cfRule>
    <cfRule type="expression" dxfId="18" priority="46">
      <formula>($K$16&gt;$K$15)</formula>
    </cfRule>
  </conditionalFormatting>
  <conditionalFormatting sqref="G12">
    <cfRule type="expression" dxfId="17" priority="8">
      <formula>(($G$8+$I$8)&lt;&gt;$K$8)</formula>
    </cfRule>
  </conditionalFormatting>
  <conditionalFormatting sqref="C7 E7 I7">
    <cfRule type="expression" dxfId="16" priority="47">
      <formula>($C$7+$E$7+$I$7)&gt;($N$4/2)</formula>
    </cfRule>
  </conditionalFormatting>
  <conditionalFormatting sqref="G7">
    <cfRule type="expression" dxfId="15" priority="50">
      <formula>($C$7+$E$7+$I$7)&gt;($N$4/2)</formula>
    </cfRule>
  </conditionalFormatting>
  <conditionalFormatting sqref="E13">
    <cfRule type="expression" dxfId="14" priority="6">
      <formula>(($G$8+$I$8)&lt;&gt;$K$8)</formula>
    </cfRule>
  </conditionalFormatting>
  <conditionalFormatting sqref="C11">
    <cfRule type="expression" dxfId="13" priority="2">
      <formula>(($G$8+$I$8)&lt;&gt;$K$8)</formula>
    </cfRule>
  </conditionalFormatting>
  <conditionalFormatting sqref="E11">
    <cfRule type="expression" dxfId="12" priority="4">
      <formula>(($G$8+$I$8)&lt;&gt;$K$8)</formula>
    </cfRule>
  </conditionalFormatting>
  <conditionalFormatting sqref="I11">
    <cfRule type="expression" dxfId="11" priority="3">
      <formula>(($G$8+$I$8)&lt;&gt;$K$8)</formula>
    </cfRule>
  </conditionalFormatting>
  <conditionalFormatting sqref="G11">
    <cfRule type="expression" dxfId="10" priority="1">
      <formula>(($G$8+$I$8)&lt;&gt;$K$8)</formula>
    </cfRule>
  </conditionalFormatting>
  <pageMargins left="0.39370078740157483" right="0.39370078740157483" top="0.74803149606299213" bottom="0.74803149606299213" header="0.31496062992125984" footer="0.31496062992125984"/>
  <pageSetup paperSize="9" scale="75" fitToWidth="0" orientation="landscape" r:id="rId1"/>
  <ignoredErrors>
    <ignoredError sqref="F11:G11 J11:K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F29"/>
  <sheetViews>
    <sheetView topLeftCell="A16" zoomScale="145" zoomScaleNormal="145" workbookViewId="0">
      <selection activeCell="C25" sqref="C25"/>
    </sheetView>
  </sheetViews>
  <sheetFormatPr defaultColWidth="9.140625" defaultRowHeight="15"/>
  <cols>
    <col min="1" max="1" width="15.5703125" customWidth="1"/>
    <col min="2" max="2" width="19.28515625" customWidth="1"/>
    <col min="3" max="3" width="32.42578125" customWidth="1"/>
    <col min="4" max="5" width="15.5703125" customWidth="1"/>
  </cols>
  <sheetData>
    <row r="1" spans="1:6">
      <c r="A1" s="210" t="s">
        <v>136</v>
      </c>
      <c r="B1" s="211"/>
      <c r="C1" s="211"/>
      <c r="D1" s="211"/>
      <c r="E1" s="212"/>
      <c r="F1" s="2"/>
    </row>
    <row r="2" spans="1:6" ht="22.5">
      <c r="A2" s="18" t="s">
        <v>114</v>
      </c>
      <c r="B2" s="18" t="s">
        <v>11</v>
      </c>
      <c r="C2" s="52" t="s">
        <v>147</v>
      </c>
      <c r="D2" s="19" t="s">
        <v>145</v>
      </c>
      <c r="E2" s="19" t="s">
        <v>16</v>
      </c>
      <c r="F2" s="1"/>
    </row>
    <row r="3" spans="1:6" ht="15.75">
      <c r="A3" s="13" t="s">
        <v>12</v>
      </c>
      <c r="B3" s="3" t="s">
        <v>100</v>
      </c>
      <c r="C3" s="21"/>
      <c r="D3" s="20"/>
      <c r="E3" s="159"/>
      <c r="F3" s="1"/>
    </row>
    <row r="4" spans="1:6" ht="15.75">
      <c r="A4" s="13" t="s">
        <v>12</v>
      </c>
      <c r="B4" s="3" t="s">
        <v>101</v>
      </c>
      <c r="C4" s="21"/>
      <c r="D4" s="20"/>
      <c r="E4" s="159"/>
      <c r="F4" s="1"/>
    </row>
    <row r="5" spans="1:6" ht="15.75">
      <c r="A5" s="13" t="s">
        <v>12</v>
      </c>
      <c r="B5" s="3" t="s">
        <v>102</v>
      </c>
      <c r="C5" s="21"/>
      <c r="D5" s="20"/>
      <c r="E5" s="159"/>
      <c r="F5" s="1"/>
    </row>
    <row r="6" spans="1:6" ht="15.75">
      <c r="A6" s="13" t="s">
        <v>12</v>
      </c>
      <c r="B6" s="3" t="s">
        <v>144</v>
      </c>
      <c r="C6" s="21"/>
      <c r="D6" s="20"/>
      <c r="E6" s="159"/>
      <c r="F6" s="1"/>
    </row>
    <row r="7" spans="1:6" ht="15.75">
      <c r="A7" s="13" t="s">
        <v>13</v>
      </c>
      <c r="B7" s="3" t="s">
        <v>100</v>
      </c>
      <c r="C7" s="21"/>
      <c r="D7" s="20"/>
      <c r="E7" s="159"/>
      <c r="F7" s="1"/>
    </row>
    <row r="8" spans="1:6" ht="15.75">
      <c r="A8" s="13" t="s">
        <v>13</v>
      </c>
      <c r="B8" s="3" t="s">
        <v>101</v>
      </c>
      <c r="C8" s="21"/>
      <c r="D8" s="20"/>
      <c r="E8" s="159"/>
      <c r="F8" s="1"/>
    </row>
    <row r="9" spans="1:6" ht="15.75">
      <c r="A9" s="13" t="s">
        <v>13</v>
      </c>
      <c r="B9" s="3" t="s">
        <v>102</v>
      </c>
      <c r="C9" s="21"/>
      <c r="D9" s="20">
        <v>0</v>
      </c>
      <c r="E9" s="159"/>
      <c r="F9" s="1"/>
    </row>
    <row r="10" spans="1:6" ht="15.75">
      <c r="A10" s="13" t="s">
        <v>13</v>
      </c>
      <c r="B10" s="3" t="s">
        <v>15</v>
      </c>
      <c r="C10" s="21"/>
      <c r="D10" s="20"/>
      <c r="E10" s="159"/>
      <c r="F10" s="1"/>
    </row>
    <row r="11" spans="1:6">
      <c r="A11" s="4" t="s">
        <v>14</v>
      </c>
      <c r="B11" s="5"/>
      <c r="C11" s="11">
        <f>SUM(C3:C10)</f>
        <v>0</v>
      </c>
      <c r="D11" s="12">
        <f>SUM(D3:D10)</f>
        <v>0</v>
      </c>
      <c r="E11" s="6">
        <f>SUM(E3:E10)</f>
        <v>0</v>
      </c>
      <c r="F11" s="7"/>
    </row>
    <row r="12" spans="1:6" ht="15.75">
      <c r="A12" s="8"/>
      <c r="B12" s="9"/>
      <c r="C12" s="9"/>
      <c r="D12" s="10"/>
      <c r="E12" s="10"/>
      <c r="F12" s="1"/>
    </row>
    <row r="13" spans="1:6">
      <c r="A13" s="210" t="s">
        <v>137</v>
      </c>
      <c r="B13" s="211"/>
      <c r="C13" s="211"/>
      <c r="D13" s="211"/>
      <c r="E13" s="212"/>
      <c r="F13" s="2"/>
    </row>
    <row r="14" spans="1:6" ht="22.5">
      <c r="A14" s="18" t="s">
        <v>114</v>
      </c>
      <c r="B14" s="18" t="s">
        <v>11</v>
      </c>
      <c r="C14" s="52" t="s">
        <v>147</v>
      </c>
      <c r="D14" s="19" t="s">
        <v>146</v>
      </c>
      <c r="E14" s="19" t="s">
        <v>16</v>
      </c>
      <c r="F14" s="1"/>
    </row>
    <row r="15" spans="1:6" ht="15.75">
      <c r="A15" s="13" t="s">
        <v>17</v>
      </c>
      <c r="B15" s="3" t="s">
        <v>103</v>
      </c>
      <c r="C15" s="21"/>
      <c r="D15" s="20"/>
      <c r="E15" s="159"/>
      <c r="F15" s="1"/>
    </row>
    <row r="16" spans="1:6" ht="15.75">
      <c r="A16" s="13" t="s">
        <v>17</v>
      </c>
      <c r="B16" s="3" t="s">
        <v>104</v>
      </c>
      <c r="C16" s="21"/>
      <c r="D16" s="20"/>
      <c r="E16" s="159"/>
      <c r="F16" s="1"/>
    </row>
    <row r="17" spans="1:6" ht="15.75">
      <c r="A17" s="13" t="s">
        <v>17</v>
      </c>
      <c r="B17" s="3" t="s">
        <v>105</v>
      </c>
      <c r="C17" s="21"/>
      <c r="D17" s="20"/>
      <c r="E17" s="159"/>
      <c r="F17" s="1"/>
    </row>
    <row r="18" spans="1:6" ht="15.75">
      <c r="A18" s="13" t="s">
        <v>17</v>
      </c>
      <c r="B18" s="3" t="s">
        <v>106</v>
      </c>
      <c r="C18" s="21"/>
      <c r="D18" s="20"/>
      <c r="E18" s="159"/>
      <c r="F18" s="1"/>
    </row>
    <row r="19" spans="1:6" ht="15.75">
      <c r="A19" s="13" t="s">
        <v>18</v>
      </c>
      <c r="B19" s="3" t="s">
        <v>103</v>
      </c>
      <c r="C19" s="21"/>
      <c r="D19" s="20"/>
      <c r="E19" s="159"/>
      <c r="F19" s="1"/>
    </row>
    <row r="20" spans="1:6" ht="15.75">
      <c r="A20" s="13" t="s">
        <v>18</v>
      </c>
      <c r="B20" s="3" t="s">
        <v>104</v>
      </c>
      <c r="C20" s="21"/>
      <c r="D20" s="20"/>
      <c r="E20" s="159"/>
      <c r="F20" s="1"/>
    </row>
    <row r="21" spans="1:6" ht="15.75">
      <c r="A21" s="13" t="s">
        <v>18</v>
      </c>
      <c r="B21" s="3" t="s">
        <v>105</v>
      </c>
      <c r="C21" s="21"/>
      <c r="D21" s="20"/>
      <c r="E21" s="159"/>
      <c r="F21" s="1"/>
    </row>
    <row r="22" spans="1:6" ht="15.75">
      <c r="A22" s="13" t="s">
        <v>18</v>
      </c>
      <c r="B22" s="3" t="s">
        <v>106</v>
      </c>
      <c r="C22" s="21"/>
      <c r="D22" s="20"/>
      <c r="E22" s="159"/>
      <c r="F22" s="1"/>
    </row>
    <row r="23" spans="1:6">
      <c r="A23" s="4" t="s">
        <v>19</v>
      </c>
      <c r="B23" s="5"/>
      <c r="C23" s="11">
        <f>SUM(C15:C22)</f>
        <v>0</v>
      </c>
      <c r="D23" s="12">
        <f>SUM(D15:D22)</f>
        <v>0</v>
      </c>
      <c r="E23" s="6">
        <f>SUM(E15:E22)</f>
        <v>0</v>
      </c>
      <c r="F23" s="7"/>
    </row>
    <row r="26" spans="1:6">
      <c r="A26" s="209" t="s">
        <v>149</v>
      </c>
      <c r="B26" s="209"/>
      <c r="C26" s="165"/>
    </row>
    <row r="27" spans="1:6">
      <c r="A27" s="209" t="s">
        <v>150</v>
      </c>
      <c r="B27" s="209"/>
      <c r="C27" s="165"/>
    </row>
    <row r="28" spans="1:6">
      <c r="A28" s="209" t="s">
        <v>151</v>
      </c>
      <c r="B28" s="209"/>
      <c r="C28" s="165"/>
    </row>
    <row r="29" spans="1:6">
      <c r="A29" s="209" t="s">
        <v>152</v>
      </c>
      <c r="B29" s="209"/>
      <c r="C29" s="165"/>
    </row>
  </sheetData>
  <sheetProtection password="C6D4" sheet="1" objects="1" scenarios="1"/>
  <mergeCells count="6">
    <mergeCell ref="A29:B29"/>
    <mergeCell ref="A1:E1"/>
    <mergeCell ref="A13:E13"/>
    <mergeCell ref="A26:B26"/>
    <mergeCell ref="A27:B27"/>
    <mergeCell ref="A28:B28"/>
  </mergeCells>
  <conditionalFormatting sqref="D3:D10">
    <cfRule type="expression" dxfId="9" priority="16">
      <formula>((#REF!="CST")+(#REF!="KMOB"))*ISBLANK(#REF!)</formula>
    </cfRule>
    <cfRule type="expression" dxfId="8" priority="17">
      <formula>((#REF!="CST")+(#REF!="KMOB"))*(#REF!&lt;0.25)</formula>
    </cfRule>
    <cfRule type="expression" dxfId="7" priority="18">
      <formula>((#REF!="CST")+(#REF!="KMOB"))*(#REF!&gt;12)</formula>
    </cfRule>
    <cfRule type="expression" dxfId="6" priority="19">
      <formula>((#REF!="CST")+(#REF!="KMOB"))*((#REF!&lt;0.1)+(#REF!&gt;12))</formula>
    </cfRule>
    <cfRule type="expression" dxfId="5" priority="20">
      <formula>(#REF!+#REF!)&gt;12</formula>
    </cfRule>
  </conditionalFormatting>
  <conditionalFormatting sqref="D15:D22">
    <cfRule type="expression" dxfId="4" priority="1">
      <formula>((#REF!="CST")+(#REF!="KMOB"))*ISBLANK(#REF!)</formula>
    </cfRule>
    <cfRule type="expression" dxfId="3" priority="2">
      <formula>((#REF!="CST")+(#REF!="KMOB"))*(#REF!&lt;0.25)</formula>
    </cfRule>
    <cfRule type="expression" dxfId="2" priority="3">
      <formula>((#REF!="CST")+(#REF!="KMOB"))*(#REF!&gt;12)</formula>
    </cfRule>
    <cfRule type="expression" dxfId="1" priority="4">
      <formula>((#REF!="CST")+(#REF!="KMOB"))*((#REF!&lt;0.1)+(#REF!&gt;12))</formula>
    </cfRule>
    <cfRule type="expression" dxfId="0" priority="5">
      <formula>(#REF!+#REF!)&gt;12</formula>
    </cfRule>
  </conditionalFormatting>
  <dataValidations count="6">
    <dataValidation allowBlank="1" showErrorMessage="1" error="A beírható értékek: 'Új hallgató tanulmányok' vagy 'Új hallgató szakmai gyakorlat'_x000a_" sqref="A3:A10 A15:A22"/>
    <dataValidation type="whole" operator="greaterThan" allowBlank="1" showErrorMessage="1" errorTitle="Figyelem!" error="Egész számot adjon meg!" sqref="D3 D15">
      <formula1>0</formula1>
    </dataValidation>
    <dataValidation showInputMessage="1" showErrorMessage="1" sqref="C4:C10 C16:C22"/>
    <dataValidation type="decimal" operator="greaterThanOrEqual" allowBlank="1" showErrorMessage="1" errorTitle="Figyelem!" error="A lépték tört hónapok esetén 0,25!" sqref="D4:D10 D16:D22">
      <formula1>0</formula1>
    </dataValidation>
    <dataValidation operator="lessThanOrEqual" allowBlank="1" showErrorMessage="1" errorTitle="Figyelem!" sqref="E3:E10 E15:E22"/>
    <dataValidation allowBlank="1" showInputMessage="1" showErrorMessage="1" error="Válasszon a legördülő értékek közül!" sqref="B3:B10 B15:B22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34"/>
  <sheetViews>
    <sheetView workbookViewId="0">
      <selection activeCell="J14" sqref="J14"/>
    </sheetView>
  </sheetViews>
  <sheetFormatPr defaultColWidth="9.140625" defaultRowHeight="15"/>
  <cols>
    <col min="1" max="2" width="12" customWidth="1"/>
    <col min="3" max="3" width="3.85546875" customWidth="1"/>
    <col min="4" max="5" width="12" customWidth="1"/>
    <col min="6" max="6" width="4.140625" customWidth="1"/>
    <col min="7" max="7" width="11.140625" customWidth="1"/>
    <col min="8" max="8" width="13.140625" bestFit="1" customWidth="1"/>
    <col min="9" max="9" width="7.5703125" bestFit="1" customWidth="1"/>
    <col min="10" max="10" width="9" bestFit="1" customWidth="1"/>
  </cols>
  <sheetData>
    <row r="1" spans="1:10" ht="22.5">
      <c r="A1" s="14" t="s">
        <v>20</v>
      </c>
      <c r="B1" s="14" t="s">
        <v>21</v>
      </c>
      <c r="C1" s="14"/>
      <c r="D1" s="14" t="s">
        <v>22</v>
      </c>
      <c r="E1" s="14" t="s">
        <v>21</v>
      </c>
      <c r="F1" s="14"/>
      <c r="G1" s="14" t="s">
        <v>23</v>
      </c>
      <c r="H1" s="14" t="s">
        <v>24</v>
      </c>
      <c r="I1" s="14" t="s">
        <v>25</v>
      </c>
      <c r="J1" s="14" t="s">
        <v>26</v>
      </c>
    </row>
    <row r="2" spans="1:10">
      <c r="A2" s="15" t="s">
        <v>27</v>
      </c>
      <c r="B2" s="60"/>
      <c r="C2" s="15"/>
      <c r="D2" s="15" t="s">
        <v>28</v>
      </c>
      <c r="E2" s="60"/>
      <c r="F2" s="15"/>
      <c r="G2" s="16" t="s">
        <v>29</v>
      </c>
      <c r="H2" s="17" t="s">
        <v>30</v>
      </c>
      <c r="I2" s="17" t="s">
        <v>27</v>
      </c>
      <c r="J2" s="17" t="s">
        <v>31</v>
      </c>
    </row>
    <row r="3" spans="1:10">
      <c r="A3" s="15" t="s">
        <v>32</v>
      </c>
      <c r="B3" s="60"/>
      <c r="C3" s="15"/>
      <c r="D3" s="15" t="s">
        <v>31</v>
      </c>
      <c r="E3" s="60"/>
      <c r="F3" s="15"/>
      <c r="G3" s="16" t="s">
        <v>33</v>
      </c>
      <c r="H3" s="17" t="s">
        <v>34</v>
      </c>
      <c r="I3" s="17" t="s">
        <v>32</v>
      </c>
      <c r="J3" s="17" t="s">
        <v>31</v>
      </c>
    </row>
    <row r="4" spans="1:10">
      <c r="A4" s="15" t="s">
        <v>35</v>
      </c>
      <c r="B4" s="60"/>
      <c r="C4" s="15"/>
      <c r="D4" s="15" t="s">
        <v>36</v>
      </c>
      <c r="E4" s="60"/>
      <c r="F4" s="15"/>
      <c r="G4" s="16" t="s">
        <v>37</v>
      </c>
      <c r="H4" s="17" t="s">
        <v>38</v>
      </c>
      <c r="I4" s="17" t="s">
        <v>35</v>
      </c>
      <c r="J4" s="17" t="s">
        <v>31</v>
      </c>
    </row>
    <row r="5" spans="1:10">
      <c r="A5" s="15"/>
      <c r="B5" s="15"/>
      <c r="C5" s="15"/>
      <c r="D5" s="15" t="s">
        <v>39</v>
      </c>
      <c r="E5" s="60"/>
      <c r="F5" s="15"/>
      <c r="G5" s="16" t="s">
        <v>40</v>
      </c>
      <c r="H5" s="17" t="s">
        <v>41</v>
      </c>
      <c r="I5" s="17" t="s">
        <v>32</v>
      </c>
      <c r="J5" s="17" t="s">
        <v>31</v>
      </c>
    </row>
    <row r="6" spans="1:10">
      <c r="A6" s="15"/>
      <c r="B6" s="15"/>
      <c r="C6" s="15"/>
      <c r="D6" s="15"/>
      <c r="E6" s="15"/>
      <c r="F6" s="15"/>
      <c r="G6" s="16" t="s">
        <v>42</v>
      </c>
      <c r="H6" s="17" t="s">
        <v>43</v>
      </c>
      <c r="I6" s="17" t="s">
        <v>32</v>
      </c>
      <c r="J6" s="17" t="s">
        <v>31</v>
      </c>
    </row>
    <row r="7" spans="1:10">
      <c r="A7" s="15"/>
      <c r="B7" s="15"/>
      <c r="C7" s="15"/>
      <c r="D7" s="15"/>
      <c r="E7" s="15"/>
      <c r="F7" s="15"/>
      <c r="G7" s="16" t="s">
        <v>44</v>
      </c>
      <c r="H7" s="17" t="s">
        <v>45</v>
      </c>
      <c r="I7" s="17" t="s">
        <v>32</v>
      </c>
      <c r="J7" s="17" t="s">
        <v>36</v>
      </c>
    </row>
    <row r="8" spans="1:10">
      <c r="A8" s="15"/>
      <c r="B8" s="15"/>
      <c r="C8" s="15"/>
      <c r="D8" s="15"/>
      <c r="E8" s="15"/>
      <c r="F8" s="15"/>
      <c r="G8" s="16" t="s">
        <v>46</v>
      </c>
      <c r="H8" s="17" t="s">
        <v>47</v>
      </c>
      <c r="I8" s="17" t="s">
        <v>27</v>
      </c>
      <c r="J8" s="17" t="s">
        <v>28</v>
      </c>
    </row>
    <row r="9" spans="1:10">
      <c r="A9" s="15"/>
      <c r="B9" s="15"/>
      <c r="C9" s="15"/>
      <c r="D9" s="15"/>
      <c r="E9" s="15"/>
      <c r="F9" s="15"/>
      <c r="G9" s="16" t="s">
        <v>48</v>
      </c>
      <c r="H9" s="17" t="s">
        <v>49</v>
      </c>
      <c r="I9" s="17" t="s">
        <v>35</v>
      </c>
      <c r="J9" s="17" t="s">
        <v>39</v>
      </c>
    </row>
    <row r="10" spans="1:10">
      <c r="A10" s="15"/>
      <c r="B10" s="15"/>
      <c r="C10" s="15"/>
      <c r="D10" s="15"/>
      <c r="E10" s="15"/>
      <c r="F10" s="15"/>
      <c r="G10" s="16" t="s">
        <v>50</v>
      </c>
      <c r="H10" s="17" t="s">
        <v>51</v>
      </c>
      <c r="I10" s="17" t="s">
        <v>32</v>
      </c>
      <c r="J10" s="17" t="s">
        <v>31</v>
      </c>
    </row>
    <row r="11" spans="1:10">
      <c r="A11" s="15"/>
      <c r="B11" s="15"/>
      <c r="C11" s="15"/>
      <c r="D11" s="15"/>
      <c r="E11" s="15"/>
      <c r="F11" s="15"/>
      <c r="G11" s="16" t="s">
        <v>52</v>
      </c>
      <c r="H11" s="17" t="s">
        <v>53</v>
      </c>
      <c r="I11" s="17" t="s">
        <v>32</v>
      </c>
      <c r="J11" s="17" t="s">
        <v>36</v>
      </c>
    </row>
    <row r="12" spans="1:10">
      <c r="A12" s="15"/>
      <c r="B12" s="15"/>
      <c r="C12" s="15"/>
      <c r="D12" s="15"/>
      <c r="E12" s="15"/>
      <c r="F12" s="15"/>
      <c r="G12" s="16" t="s">
        <v>54</v>
      </c>
      <c r="H12" s="17" t="s">
        <v>55</v>
      </c>
      <c r="I12" s="17" t="s">
        <v>27</v>
      </c>
      <c r="J12" s="17" t="s">
        <v>31</v>
      </c>
    </row>
    <row r="13" spans="1:10">
      <c r="A13" s="15"/>
      <c r="B13" s="15"/>
      <c r="C13" s="15"/>
      <c r="D13" s="15"/>
      <c r="E13" s="15"/>
      <c r="F13" s="15"/>
      <c r="G13" s="16" t="s">
        <v>56</v>
      </c>
      <c r="H13" s="17" t="s">
        <v>57</v>
      </c>
      <c r="I13" s="17" t="s">
        <v>27</v>
      </c>
      <c r="J13" s="17" t="s">
        <v>31</v>
      </c>
    </row>
    <row r="14" spans="1:10">
      <c r="A14" s="15"/>
      <c r="B14" s="15"/>
      <c r="C14" s="15"/>
      <c r="D14" s="15"/>
      <c r="E14" s="15"/>
      <c r="F14" s="15"/>
      <c r="G14" s="16" t="s">
        <v>58</v>
      </c>
      <c r="H14" s="17" t="s">
        <v>59</v>
      </c>
      <c r="I14" s="17" t="s">
        <v>27</v>
      </c>
      <c r="J14" s="17" t="s">
        <v>28</v>
      </c>
    </row>
    <row r="15" spans="1:10">
      <c r="A15" s="15"/>
      <c r="B15" s="15"/>
      <c r="C15" s="15"/>
      <c r="D15" s="15"/>
      <c r="E15" s="15"/>
      <c r="F15" s="15"/>
      <c r="G15" s="16" t="s">
        <v>60</v>
      </c>
      <c r="H15" s="17" t="s">
        <v>61</v>
      </c>
      <c r="I15" s="17" t="s">
        <v>32</v>
      </c>
      <c r="J15" s="17" t="s">
        <v>39</v>
      </c>
    </row>
    <row r="16" spans="1:10">
      <c r="A16" s="15"/>
      <c r="B16" s="15"/>
      <c r="C16" s="15"/>
      <c r="D16" s="15"/>
      <c r="E16" s="15"/>
      <c r="F16" s="15"/>
      <c r="G16" s="16" t="s">
        <v>62</v>
      </c>
      <c r="H16" s="17" t="s">
        <v>63</v>
      </c>
      <c r="I16" s="17" t="s">
        <v>35</v>
      </c>
      <c r="J16" s="17" t="s">
        <v>31</v>
      </c>
    </row>
    <row r="17" spans="1:10">
      <c r="A17" s="15"/>
      <c r="B17" s="15"/>
      <c r="C17" s="15"/>
      <c r="D17" s="15"/>
      <c r="E17" s="15"/>
      <c r="F17" s="15"/>
      <c r="G17" s="16" t="s">
        <v>64</v>
      </c>
      <c r="H17" s="17" t="s">
        <v>65</v>
      </c>
      <c r="I17" s="17" t="s">
        <v>27</v>
      </c>
      <c r="J17" s="17" t="s">
        <v>28</v>
      </c>
    </row>
    <row r="18" spans="1:10">
      <c r="A18" s="15"/>
      <c r="B18" s="15"/>
      <c r="C18" s="15"/>
      <c r="D18" s="15"/>
      <c r="E18" s="15"/>
      <c r="F18" s="15"/>
      <c r="G18" s="16" t="s">
        <v>66</v>
      </c>
      <c r="H18" s="17" t="s">
        <v>67</v>
      </c>
      <c r="I18" s="17" t="s">
        <v>32</v>
      </c>
      <c r="J18" s="17" t="s">
        <v>31</v>
      </c>
    </row>
    <row r="19" spans="1:10">
      <c r="A19" s="15"/>
      <c r="B19" s="15"/>
      <c r="C19" s="15"/>
      <c r="D19" s="15"/>
      <c r="E19" s="15"/>
      <c r="F19" s="15"/>
      <c r="G19" s="16" t="s">
        <v>68</v>
      </c>
      <c r="H19" s="17" t="s">
        <v>69</v>
      </c>
      <c r="I19" s="17" t="s">
        <v>27</v>
      </c>
      <c r="J19" s="17" t="s">
        <v>31</v>
      </c>
    </row>
    <row r="20" spans="1:10">
      <c r="A20" s="15"/>
      <c r="B20" s="15"/>
      <c r="C20" s="15"/>
      <c r="D20" s="15"/>
      <c r="E20" s="15"/>
      <c r="F20" s="15"/>
      <c r="G20" s="16" t="s">
        <v>70</v>
      </c>
      <c r="H20" s="17" t="s">
        <v>71</v>
      </c>
      <c r="I20" s="17" t="s">
        <v>27</v>
      </c>
      <c r="J20" s="17" t="s">
        <v>31</v>
      </c>
    </row>
    <row r="21" spans="1:10">
      <c r="A21" s="15"/>
      <c r="B21" s="15"/>
      <c r="C21" s="15"/>
      <c r="D21" s="15"/>
      <c r="E21" s="15"/>
      <c r="F21" s="15"/>
      <c r="G21" s="16" t="s">
        <v>72</v>
      </c>
      <c r="H21" s="17" t="s">
        <v>73</v>
      </c>
      <c r="I21" s="17" t="s">
        <v>35</v>
      </c>
      <c r="J21" s="17" t="s">
        <v>39</v>
      </c>
    </row>
    <row r="22" spans="1:10">
      <c r="A22" s="15"/>
      <c r="B22" s="15"/>
      <c r="C22" s="15"/>
      <c r="D22" s="15"/>
      <c r="E22" s="15"/>
      <c r="F22" s="15"/>
      <c r="G22" s="16" t="s">
        <v>74</v>
      </c>
      <c r="H22" s="17" t="s">
        <v>75</v>
      </c>
      <c r="I22" s="17" t="s">
        <v>32</v>
      </c>
      <c r="J22" s="17" t="s">
        <v>31</v>
      </c>
    </row>
    <row r="23" spans="1:10">
      <c r="A23" s="15"/>
      <c r="B23" s="15"/>
      <c r="C23" s="15"/>
      <c r="D23" s="15"/>
      <c r="E23" s="15"/>
      <c r="F23" s="15"/>
      <c r="G23" s="16" t="s">
        <v>76</v>
      </c>
      <c r="H23" s="17" t="s">
        <v>77</v>
      </c>
      <c r="I23" s="17" t="s">
        <v>35</v>
      </c>
      <c r="J23" s="17" t="s">
        <v>36</v>
      </c>
    </row>
    <row r="24" spans="1:10">
      <c r="A24" s="15"/>
      <c r="B24" s="15"/>
      <c r="C24" s="15"/>
      <c r="D24" s="15"/>
      <c r="E24" s="15"/>
      <c r="F24" s="15"/>
      <c r="G24" s="16" t="s">
        <v>78</v>
      </c>
      <c r="H24" s="17" t="s">
        <v>79</v>
      </c>
      <c r="I24" s="17" t="s">
        <v>35</v>
      </c>
      <c r="J24" s="17" t="s">
        <v>36</v>
      </c>
    </row>
    <row r="25" spans="1:10">
      <c r="A25" s="15"/>
      <c r="B25" s="15"/>
      <c r="C25" s="15"/>
      <c r="D25" s="15"/>
      <c r="E25" s="15"/>
      <c r="F25" s="15"/>
      <c r="G25" s="16" t="s">
        <v>80</v>
      </c>
      <c r="H25" s="17" t="s">
        <v>81</v>
      </c>
      <c r="I25" s="17" t="s">
        <v>35</v>
      </c>
      <c r="J25" s="17" t="s">
        <v>36</v>
      </c>
    </row>
    <row r="26" spans="1:10">
      <c r="A26" s="15"/>
      <c r="B26" s="15"/>
      <c r="C26" s="15"/>
      <c r="D26" s="15"/>
      <c r="E26" s="15"/>
      <c r="F26" s="15"/>
      <c r="G26" s="16" t="s">
        <v>82</v>
      </c>
      <c r="H26" s="17" t="s">
        <v>83</v>
      </c>
      <c r="I26" s="17" t="s">
        <v>32</v>
      </c>
      <c r="J26" s="17" t="s">
        <v>28</v>
      </c>
    </row>
    <row r="27" spans="1:10">
      <c r="A27" s="15"/>
      <c r="B27" s="15"/>
      <c r="C27" s="15"/>
      <c r="D27" s="15"/>
      <c r="E27" s="15"/>
      <c r="F27" s="15"/>
      <c r="G27" s="16" t="s">
        <v>84</v>
      </c>
      <c r="H27" s="17" t="s">
        <v>85</v>
      </c>
      <c r="I27" s="17" t="s">
        <v>27</v>
      </c>
      <c r="J27" s="17" t="s">
        <v>31</v>
      </c>
    </row>
    <row r="28" spans="1:10">
      <c r="A28" s="15"/>
      <c r="B28" s="15"/>
      <c r="C28" s="15"/>
      <c r="D28" s="15"/>
      <c r="E28" s="15"/>
      <c r="F28" s="15"/>
      <c r="G28" s="16" t="s">
        <v>86</v>
      </c>
      <c r="H28" s="17" t="s">
        <v>87</v>
      </c>
      <c r="I28" s="17" t="s">
        <v>35</v>
      </c>
      <c r="J28" s="17" t="s">
        <v>31</v>
      </c>
    </row>
    <row r="29" spans="1:10">
      <c r="A29" s="15"/>
      <c r="B29" s="15"/>
      <c r="C29" s="15"/>
      <c r="D29" s="15"/>
      <c r="E29" s="15"/>
      <c r="F29" s="15"/>
      <c r="G29" s="16" t="s">
        <v>88</v>
      </c>
      <c r="H29" s="17" t="s">
        <v>89</v>
      </c>
      <c r="I29" s="17" t="s">
        <v>32</v>
      </c>
      <c r="J29" s="17" t="s">
        <v>36</v>
      </c>
    </row>
    <row r="30" spans="1:10">
      <c r="A30" s="15"/>
      <c r="B30" s="15"/>
      <c r="C30" s="15"/>
      <c r="D30" s="15"/>
      <c r="E30" s="15"/>
      <c r="F30" s="15"/>
      <c r="G30" s="16" t="s">
        <v>90</v>
      </c>
      <c r="H30" s="17" t="s">
        <v>91</v>
      </c>
      <c r="I30" s="17" t="s">
        <v>35</v>
      </c>
      <c r="J30" s="17" t="s">
        <v>31</v>
      </c>
    </row>
    <row r="31" spans="1:10">
      <c r="A31" s="15"/>
      <c r="B31" s="15"/>
      <c r="C31" s="15"/>
      <c r="D31" s="15"/>
      <c r="E31" s="15"/>
      <c r="F31" s="15"/>
      <c r="G31" s="16" t="s">
        <v>92</v>
      </c>
      <c r="H31" s="17" t="s">
        <v>93</v>
      </c>
      <c r="I31" s="17" t="s">
        <v>27</v>
      </c>
      <c r="J31" s="17" t="s">
        <v>28</v>
      </c>
    </row>
    <row r="32" spans="1:10">
      <c r="A32" s="15"/>
      <c r="B32" s="15"/>
      <c r="C32" s="15"/>
      <c r="D32" s="15"/>
      <c r="E32" s="15"/>
      <c r="F32" s="15"/>
      <c r="G32" s="16" t="s">
        <v>94</v>
      </c>
      <c r="H32" s="17" t="s">
        <v>95</v>
      </c>
      <c r="I32" s="17" t="s">
        <v>32</v>
      </c>
      <c r="J32" s="17" t="s">
        <v>39</v>
      </c>
    </row>
    <row r="33" spans="1:10">
      <c r="A33" s="15"/>
      <c r="B33" s="15"/>
      <c r="C33" s="15"/>
      <c r="D33" s="15"/>
      <c r="E33" s="15"/>
      <c r="F33" s="15"/>
      <c r="G33" s="16" t="s">
        <v>96</v>
      </c>
      <c r="H33" s="17" t="s">
        <v>97</v>
      </c>
      <c r="I33" s="17" t="s">
        <v>35</v>
      </c>
      <c r="J33" s="17" t="s">
        <v>36</v>
      </c>
    </row>
    <row r="34" spans="1:10">
      <c r="A34" s="15"/>
      <c r="B34" s="15"/>
      <c r="C34" s="15"/>
      <c r="D34" s="15"/>
      <c r="E34" s="15"/>
      <c r="F34" s="15"/>
      <c r="G34" s="16" t="s">
        <v>98</v>
      </c>
      <c r="H34" s="17" t="s">
        <v>99</v>
      </c>
      <c r="I34" s="17" t="s">
        <v>32</v>
      </c>
      <c r="J34" s="1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Overview</vt:lpstr>
      <vt:lpstr>New Durations</vt:lpstr>
      <vt:lpstr>Country Groups</vt:lpstr>
      <vt:lpstr>AwardedMOBgrant</vt:lpstr>
      <vt:lpstr>Awardedmobilityperiods</vt:lpstr>
      <vt:lpstr>AwardedOS</vt:lpstr>
      <vt:lpstr>AwardedSMgrant</vt:lpstr>
      <vt:lpstr>AwardedTSgrant</vt:lpstr>
      <vt:lpstr>Countries</vt:lpstr>
      <vt:lpstr>esttotalMobgrant</vt:lpstr>
      <vt:lpstr>Grantbalance</vt:lpstr>
      <vt:lpstr>Paymentreceived</vt:lpstr>
      <vt:lpstr>Plannedmobilityperiods</vt:lpstr>
      <vt:lpstr>PlannedSMgrantuse</vt:lpstr>
      <vt:lpstr>Plannedtotalgrantuse</vt:lpstr>
      <vt:lpstr>PlannedTSgrantuse</vt:lpstr>
      <vt:lpstr>Realisedmobilityperiods</vt:lpstr>
      <vt:lpstr>RealisedSMgrant</vt:lpstr>
      <vt:lpstr>Realisedtotalgrant</vt:lpstr>
      <vt:lpstr>RealisedTSgrant</vt:lpstr>
      <vt:lpstr>RecalulatedOS</vt:lpstr>
      <vt:lpstr>RecalulatedOSaftertransfers</vt:lpstr>
      <vt:lpstr>RecalulatedrealOSaftertransfers</vt:lpstr>
      <vt:lpstr>SMaftertransfer</vt:lpstr>
      <vt:lpstr>SMgrantbalance</vt:lpstr>
      <vt:lpstr>STaftertransfer</vt:lpstr>
      <vt:lpstr>toSMfromOS</vt:lpstr>
      <vt:lpstr>toSMfromST</vt:lpstr>
      <vt:lpstr>toSMPfromOS</vt:lpstr>
      <vt:lpstr>toSMPfromSMS</vt:lpstr>
      <vt:lpstr>toSMPfromST</vt:lpstr>
      <vt:lpstr>toSMSfromOS</vt:lpstr>
      <vt:lpstr>toSMSfromSMP</vt:lpstr>
      <vt:lpstr>toSMSfromST</vt:lpstr>
      <vt:lpstr>toSTfromOS</vt:lpstr>
      <vt:lpstr>TSgrantbalance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samkova</cp:lastModifiedBy>
  <cp:lastPrinted>2014-12-11T17:37:32Z</cp:lastPrinted>
  <dcterms:created xsi:type="dcterms:W3CDTF">2014-07-03T15:11:23Z</dcterms:created>
  <dcterms:modified xsi:type="dcterms:W3CDTF">2015-01-21T11:40:11Z</dcterms:modified>
</cp:coreProperties>
</file>